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3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4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5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6.xml" ContentType="application/vnd.openxmlformats-officedocument.themeOverrid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7.xml" ContentType="application/vnd.openxmlformats-officedocument.themeOverrid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8.xml" ContentType="application/vnd.openxmlformats-officedocument.themeOverrid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9.xml" ContentType="application/vnd.openxmlformats-officedocument.themeOverrid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0.xml" ContentType="application/vnd.openxmlformats-officedocument.themeOverrid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1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2.xml" ContentType="application/vnd.openxmlformats-officedocument.themeOverrid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3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theme/themeOverride14.xml" ContentType="application/vnd.openxmlformats-officedocument.themeOverrid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15.xml" ContentType="application/vnd.openxmlformats-officedocument.themeOverrid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6.xml" ContentType="application/vnd.openxmlformats-officedocument.themeOverrid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theme/themeOverride17.xml" ContentType="application/vnd.openxmlformats-officedocument.themeOverride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9B5881A4-EC18-4154-8B8F-D726E8E70D26}" xr6:coauthVersionLast="47" xr6:coauthVersionMax="47" xr10:uidLastSave="{00000000-0000-0000-0000-000000000000}"/>
  <bookViews>
    <workbookView xWindow="-108" yWindow="312" windowWidth="23256" windowHeight="12156" tabRatio="994" activeTab="1" xr2:uid="{9DC9A1AC-96FE-479E-94DB-272A17162A0E}"/>
  </bookViews>
  <sheets>
    <sheet name="Asia Overview" sheetId="16" r:id="rId1"/>
    <sheet name="Europe Overview" sheetId="24" r:id="rId2"/>
    <sheet name="Americas Overview" sheetId="25" r:id="rId3"/>
    <sheet name="Asia Equities" sheetId="1" state="veryHidden" r:id="rId4"/>
    <sheet name="Europe Equities" sheetId="3" state="veryHidden" r:id="rId5"/>
    <sheet name="Americas Equities" sheetId="4" state="veryHidden" r:id="rId6"/>
    <sheet name="NZ10" sheetId="5" state="veryHidden" r:id="rId7"/>
    <sheet name="AU10" sheetId="17" state="veryHidden" r:id="rId8"/>
    <sheet name="SG10" sheetId="18" state="veryHidden" r:id="rId9"/>
    <sheet name="DE10" sheetId="19" state="veryHidden" r:id="rId10"/>
    <sheet name="DK10" sheetId="20" state="veryHidden" r:id="rId11"/>
    <sheet name="NO10" sheetId="21" state="veryHidden" r:id="rId12"/>
    <sheet name="US10" sheetId="22" state="veryHidden" r:id="rId13"/>
    <sheet name="CA10" sheetId="23" state="veryHidden" r:id="rId14"/>
    <sheet name="Americas Yields" sheetId="7" state="veryHidden" r:id="rId15"/>
    <sheet name="Commodity Indices" sheetId="8" state="veryHidden" r:id="rId16"/>
    <sheet name="AXVI" sheetId="10" state="veryHidden" r:id="rId17"/>
    <sheet name="V2TX" sheetId="11" state="veryHidden" r:id="rId18"/>
    <sheet name="VIX" sheetId="12" state="veryHidden" r:id="rId19"/>
    <sheet name="JPY" sheetId="13" state="veryHidden" r:id="rId20"/>
    <sheet name="CHF" sheetId="14" state="veryHidden" r:id="rId21"/>
    <sheet name="XAU" sheetId="15" state="veryHidden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2" i="5" l="1"/>
  <c r="B2" i="4"/>
  <c r="I2" i="4"/>
  <c r="X42" i="23" l="1"/>
  <c r="AC42" i="23" s="1"/>
  <c r="AD42" i="23" s="1"/>
  <c r="N42" i="23"/>
  <c r="AC36" i="23"/>
  <c r="AD36" i="23" s="1"/>
  <c r="X36" i="23"/>
  <c r="Y36" i="23" s="1"/>
  <c r="S36" i="23"/>
  <c r="N36" i="23"/>
  <c r="AC35" i="23"/>
  <c r="AD35" i="23" s="1"/>
  <c r="X35" i="23"/>
  <c r="Y35" i="23" s="1"/>
  <c r="S35" i="23"/>
  <c r="N35" i="23"/>
  <c r="AC34" i="23"/>
  <c r="AD34" i="23" s="1"/>
  <c r="X34" i="23"/>
  <c r="Y34" i="23" s="1"/>
  <c r="S34" i="23"/>
  <c r="N34" i="23"/>
  <c r="AC33" i="23"/>
  <c r="AD33" i="23" s="1"/>
  <c r="X33" i="23"/>
  <c r="Y33" i="23" s="1"/>
  <c r="S33" i="23"/>
  <c r="N33" i="23"/>
  <c r="AC32" i="23"/>
  <c r="AD32" i="23" s="1"/>
  <c r="X32" i="23"/>
  <c r="Y32" i="23" s="1"/>
  <c r="S32" i="23"/>
  <c r="N32" i="23"/>
  <c r="AC31" i="23"/>
  <c r="AD31" i="23" s="1"/>
  <c r="X31" i="23"/>
  <c r="Y31" i="23" s="1"/>
  <c r="S31" i="23"/>
  <c r="N31" i="23"/>
  <c r="AC30" i="23"/>
  <c r="AD30" i="23" s="1"/>
  <c r="X30" i="23"/>
  <c r="Y30" i="23" s="1"/>
  <c r="S30" i="23"/>
  <c r="N30" i="23"/>
  <c r="AC29" i="23"/>
  <c r="AD29" i="23" s="1"/>
  <c r="X29" i="23"/>
  <c r="Y29" i="23" s="1"/>
  <c r="S29" i="23"/>
  <c r="N29" i="23"/>
  <c r="AC28" i="23"/>
  <c r="AD28" i="23" s="1"/>
  <c r="X28" i="23"/>
  <c r="Y28" i="23" s="1"/>
  <c r="S28" i="23"/>
  <c r="N28" i="23"/>
  <c r="AC27" i="23"/>
  <c r="AD27" i="23" s="1"/>
  <c r="X27" i="23"/>
  <c r="Y27" i="23" s="1"/>
  <c r="S27" i="23"/>
  <c r="N27" i="23"/>
  <c r="AC26" i="23"/>
  <c r="AD26" i="23" s="1"/>
  <c r="X26" i="23"/>
  <c r="Y26" i="23" s="1"/>
  <c r="S26" i="23"/>
  <c r="N26" i="23"/>
  <c r="AC25" i="23"/>
  <c r="X25" i="23"/>
  <c r="Y25" i="23" s="1"/>
  <c r="S25" i="23"/>
  <c r="T25" i="23" s="1"/>
  <c r="N25" i="23"/>
  <c r="O25" i="23" s="1"/>
  <c r="AC24" i="23"/>
  <c r="AD24" i="23" s="1"/>
  <c r="X24" i="23"/>
  <c r="S24" i="23"/>
  <c r="N24" i="23"/>
  <c r="O24" i="23" s="1"/>
  <c r="AC23" i="23"/>
  <c r="AD23" i="23" s="1"/>
  <c r="X23" i="23"/>
  <c r="Y23" i="23" s="1"/>
  <c r="S23" i="23"/>
  <c r="T23" i="23" s="1"/>
  <c r="N23" i="23"/>
  <c r="O23" i="23" s="1"/>
  <c r="AC22" i="23"/>
  <c r="X22" i="23"/>
  <c r="S22" i="23"/>
  <c r="T22" i="23" s="1"/>
  <c r="N22" i="23"/>
  <c r="O22" i="23" s="1"/>
  <c r="AC21" i="23"/>
  <c r="X21" i="23"/>
  <c r="S21" i="23"/>
  <c r="T21" i="23" s="1"/>
  <c r="N21" i="23"/>
  <c r="O21" i="23" s="1"/>
  <c r="AC20" i="23"/>
  <c r="AD20" i="23" s="1"/>
  <c r="X20" i="23"/>
  <c r="Y20" i="23" s="1"/>
  <c r="S20" i="23"/>
  <c r="T20" i="23" s="1"/>
  <c r="N20" i="23"/>
  <c r="O20" i="23" s="1"/>
  <c r="AC19" i="23"/>
  <c r="X19" i="23"/>
  <c r="Y19" i="23" s="1"/>
  <c r="S19" i="23"/>
  <c r="T19" i="23" s="1"/>
  <c r="N19" i="23"/>
  <c r="O19" i="23" s="1"/>
  <c r="AC18" i="23"/>
  <c r="AD18" i="23" s="1"/>
  <c r="X18" i="23"/>
  <c r="Y18" i="23" s="1"/>
  <c r="S18" i="23"/>
  <c r="T18" i="23" s="1"/>
  <c r="N18" i="23"/>
  <c r="O18" i="23" s="1"/>
  <c r="AC17" i="23"/>
  <c r="AD17" i="23" s="1"/>
  <c r="X17" i="23"/>
  <c r="Y17" i="23" s="1"/>
  <c r="S17" i="23"/>
  <c r="T17" i="23" s="1"/>
  <c r="N17" i="23"/>
  <c r="O17" i="23" s="1"/>
  <c r="AC16" i="23"/>
  <c r="AD16" i="23" s="1"/>
  <c r="X16" i="23"/>
  <c r="Y16" i="23" s="1"/>
  <c r="S16" i="23"/>
  <c r="T16" i="23" s="1"/>
  <c r="N16" i="23"/>
  <c r="O16" i="23" s="1"/>
  <c r="AC15" i="23"/>
  <c r="AD15" i="23" s="1"/>
  <c r="X15" i="23"/>
  <c r="Y15" i="23" s="1"/>
  <c r="S15" i="23"/>
  <c r="T15" i="23" s="1"/>
  <c r="N15" i="23"/>
  <c r="AC14" i="23"/>
  <c r="AD14" i="23" s="1"/>
  <c r="X14" i="23"/>
  <c r="Y14" i="23" s="1"/>
  <c r="S14" i="23"/>
  <c r="T14" i="23" s="1"/>
  <c r="N14" i="23"/>
  <c r="AC13" i="23"/>
  <c r="AD13" i="23" s="1"/>
  <c r="X13" i="23"/>
  <c r="S13" i="23"/>
  <c r="N13" i="23"/>
  <c r="O13" i="23" s="1"/>
  <c r="AC12" i="23"/>
  <c r="AD12" i="23" s="1"/>
  <c r="X12" i="23"/>
  <c r="Y12" i="23" s="1"/>
  <c r="S12" i="23"/>
  <c r="N12" i="23"/>
  <c r="AC11" i="23"/>
  <c r="AD11" i="23" s="1"/>
  <c r="X11" i="23"/>
  <c r="Y11" i="23" s="1"/>
  <c r="S11" i="23"/>
  <c r="N11" i="23"/>
  <c r="AC10" i="23"/>
  <c r="AD10" i="23" s="1"/>
  <c r="X10" i="23"/>
  <c r="Y10" i="23" s="1"/>
  <c r="S10" i="23"/>
  <c r="N10" i="23"/>
  <c r="AC9" i="23"/>
  <c r="AD9" i="23" s="1"/>
  <c r="X9" i="23"/>
  <c r="Y9" i="23" s="1"/>
  <c r="S9" i="23"/>
  <c r="N9" i="23"/>
  <c r="AC8" i="23"/>
  <c r="AD8" i="23" s="1"/>
  <c r="X8" i="23"/>
  <c r="Y8" i="23" s="1"/>
  <c r="S8" i="23"/>
  <c r="N8" i="23"/>
  <c r="AC7" i="23"/>
  <c r="AD7" i="23" s="1"/>
  <c r="X7" i="23"/>
  <c r="Y7" i="23" s="1"/>
  <c r="S7" i="23"/>
  <c r="N7" i="23"/>
  <c r="AC6" i="23"/>
  <c r="AD6" i="23" s="1"/>
  <c r="X6" i="23"/>
  <c r="Y6" i="23" s="1"/>
  <c r="S6" i="23"/>
  <c r="N6" i="23"/>
  <c r="X42" i="22"/>
  <c r="AC42" i="22" s="1"/>
  <c r="AD42" i="22" s="1"/>
  <c r="N42" i="22"/>
  <c r="AC36" i="22"/>
  <c r="AD36" i="22" s="1"/>
  <c r="X36" i="22"/>
  <c r="Y36" i="22" s="1"/>
  <c r="S36" i="22"/>
  <c r="N36" i="22"/>
  <c r="AC35" i="22"/>
  <c r="AD35" i="22" s="1"/>
  <c r="X35" i="22"/>
  <c r="Y35" i="22" s="1"/>
  <c r="S35" i="22"/>
  <c r="N35" i="22"/>
  <c r="AC34" i="22"/>
  <c r="AD34" i="22" s="1"/>
  <c r="X34" i="22"/>
  <c r="Y34" i="22" s="1"/>
  <c r="S34" i="22"/>
  <c r="N34" i="22"/>
  <c r="AC33" i="22"/>
  <c r="AD33" i="22" s="1"/>
  <c r="X33" i="22"/>
  <c r="Y33" i="22" s="1"/>
  <c r="S33" i="22"/>
  <c r="N33" i="22"/>
  <c r="AC32" i="22"/>
  <c r="AD32" i="22" s="1"/>
  <c r="X32" i="22"/>
  <c r="Y32" i="22" s="1"/>
  <c r="S32" i="22"/>
  <c r="N32" i="22"/>
  <c r="AC31" i="22"/>
  <c r="AD31" i="22" s="1"/>
  <c r="X31" i="22"/>
  <c r="Y31" i="22" s="1"/>
  <c r="S31" i="22"/>
  <c r="N31" i="22"/>
  <c r="AC30" i="22"/>
  <c r="AD30" i="22" s="1"/>
  <c r="X30" i="22"/>
  <c r="Y30" i="22" s="1"/>
  <c r="S30" i="22"/>
  <c r="N30" i="22"/>
  <c r="AC29" i="22"/>
  <c r="AD29" i="22" s="1"/>
  <c r="X29" i="22"/>
  <c r="Y29" i="22" s="1"/>
  <c r="S29" i="22"/>
  <c r="N29" i="22"/>
  <c r="AC28" i="22"/>
  <c r="AD28" i="22" s="1"/>
  <c r="X28" i="22"/>
  <c r="Y28" i="22" s="1"/>
  <c r="S28" i="22"/>
  <c r="N28" i="22"/>
  <c r="AC27" i="22"/>
  <c r="AD27" i="22" s="1"/>
  <c r="X27" i="22"/>
  <c r="Y27" i="22" s="1"/>
  <c r="S27" i="22"/>
  <c r="N27" i="22"/>
  <c r="AC26" i="22"/>
  <c r="AD26" i="22" s="1"/>
  <c r="X26" i="22"/>
  <c r="Y26" i="22" s="1"/>
  <c r="S26" i="22"/>
  <c r="N26" i="22"/>
  <c r="AC25" i="22"/>
  <c r="AD25" i="22" s="1"/>
  <c r="X25" i="22"/>
  <c r="Y25" i="22" s="1"/>
  <c r="S25" i="22"/>
  <c r="T25" i="22" s="1"/>
  <c r="N25" i="22"/>
  <c r="AC24" i="22"/>
  <c r="AD24" i="22" s="1"/>
  <c r="X24" i="22"/>
  <c r="Y24" i="22" s="1"/>
  <c r="S24" i="22"/>
  <c r="N24" i="22"/>
  <c r="O24" i="22" s="1"/>
  <c r="AC23" i="22"/>
  <c r="AD23" i="22" s="1"/>
  <c r="X23" i="22"/>
  <c r="Y23" i="22" s="1"/>
  <c r="S23" i="22"/>
  <c r="N23" i="22"/>
  <c r="O23" i="22" s="1"/>
  <c r="AC22" i="22"/>
  <c r="AD22" i="22" s="1"/>
  <c r="X22" i="22"/>
  <c r="Y22" i="22" s="1"/>
  <c r="S22" i="22"/>
  <c r="T22" i="22" s="1"/>
  <c r="N22" i="22"/>
  <c r="O22" i="22" s="1"/>
  <c r="AC21" i="22"/>
  <c r="AD21" i="22" s="1"/>
  <c r="X21" i="22"/>
  <c r="Y21" i="22" s="1"/>
  <c r="S21" i="22"/>
  <c r="T21" i="22" s="1"/>
  <c r="N21" i="22"/>
  <c r="O21" i="22" s="1"/>
  <c r="AC20" i="22"/>
  <c r="AD20" i="22" s="1"/>
  <c r="X20" i="22"/>
  <c r="Y20" i="22" s="1"/>
  <c r="S20" i="22"/>
  <c r="T20" i="22" s="1"/>
  <c r="N20" i="22"/>
  <c r="AC19" i="22"/>
  <c r="AD19" i="22" s="1"/>
  <c r="X19" i="22"/>
  <c r="Y19" i="22" s="1"/>
  <c r="S19" i="22"/>
  <c r="T19" i="22" s="1"/>
  <c r="N19" i="22"/>
  <c r="O19" i="22" s="1"/>
  <c r="AC18" i="22"/>
  <c r="AD18" i="22" s="1"/>
  <c r="X18" i="22"/>
  <c r="Y18" i="22" s="1"/>
  <c r="S18" i="22"/>
  <c r="T18" i="22" s="1"/>
  <c r="N18" i="22"/>
  <c r="O18" i="22" s="1"/>
  <c r="AC17" i="22"/>
  <c r="AD17" i="22" s="1"/>
  <c r="X17" i="22"/>
  <c r="Y17" i="22" s="1"/>
  <c r="S17" i="22"/>
  <c r="T17" i="22" s="1"/>
  <c r="N17" i="22"/>
  <c r="O17" i="22" s="1"/>
  <c r="AC16" i="22"/>
  <c r="AD16" i="22" s="1"/>
  <c r="X16" i="22"/>
  <c r="Y16" i="22" s="1"/>
  <c r="S16" i="22"/>
  <c r="T16" i="22" s="1"/>
  <c r="N16" i="22"/>
  <c r="O16" i="22" s="1"/>
  <c r="AC15" i="22"/>
  <c r="AD15" i="22" s="1"/>
  <c r="X15" i="22"/>
  <c r="S15" i="22"/>
  <c r="T15" i="22" s="1"/>
  <c r="N15" i="22"/>
  <c r="O15" i="22" s="1"/>
  <c r="AC14" i="22"/>
  <c r="AD14" i="22" s="1"/>
  <c r="X14" i="22"/>
  <c r="Y14" i="22" s="1"/>
  <c r="S14" i="22"/>
  <c r="T14" i="22" s="1"/>
  <c r="N14" i="22"/>
  <c r="AC13" i="22"/>
  <c r="AD13" i="22" s="1"/>
  <c r="X13" i="22"/>
  <c r="Y13" i="22" s="1"/>
  <c r="S13" i="22"/>
  <c r="T13" i="22" s="1"/>
  <c r="N13" i="22"/>
  <c r="AC12" i="22"/>
  <c r="AD12" i="22" s="1"/>
  <c r="X12" i="22"/>
  <c r="Y12" i="22" s="1"/>
  <c r="S12" i="22"/>
  <c r="N12" i="22"/>
  <c r="AC11" i="22"/>
  <c r="AD11" i="22" s="1"/>
  <c r="X11" i="22"/>
  <c r="Y11" i="22" s="1"/>
  <c r="S11" i="22"/>
  <c r="N11" i="22"/>
  <c r="AC10" i="22"/>
  <c r="AD10" i="22" s="1"/>
  <c r="X10" i="22"/>
  <c r="Y10" i="22" s="1"/>
  <c r="S10" i="22"/>
  <c r="N10" i="22"/>
  <c r="AC9" i="22"/>
  <c r="AD9" i="22" s="1"/>
  <c r="X9" i="22"/>
  <c r="Y9" i="22" s="1"/>
  <c r="S9" i="22"/>
  <c r="N9" i="22"/>
  <c r="AC8" i="22"/>
  <c r="AD8" i="22" s="1"/>
  <c r="X8" i="22"/>
  <c r="Y8" i="22" s="1"/>
  <c r="S8" i="22"/>
  <c r="N8" i="22"/>
  <c r="AC7" i="22"/>
  <c r="AD7" i="22" s="1"/>
  <c r="X7" i="22"/>
  <c r="Y7" i="22" s="1"/>
  <c r="S7" i="22"/>
  <c r="N7" i="22"/>
  <c r="AC6" i="22"/>
  <c r="AD6" i="22" s="1"/>
  <c r="X6" i="22"/>
  <c r="Y6" i="22" s="1"/>
  <c r="S6" i="22"/>
  <c r="N6" i="22"/>
  <c r="X42" i="21"/>
  <c r="AC42" i="21" s="1"/>
  <c r="AD42" i="21" s="1"/>
  <c r="N42" i="21"/>
  <c r="AC36" i="21"/>
  <c r="AD36" i="21" s="1"/>
  <c r="X36" i="21"/>
  <c r="Y36" i="21" s="1"/>
  <c r="S36" i="21"/>
  <c r="N36" i="21"/>
  <c r="AC35" i="21"/>
  <c r="AD35" i="21" s="1"/>
  <c r="X35" i="21"/>
  <c r="Y35" i="21" s="1"/>
  <c r="S35" i="21"/>
  <c r="N35" i="21"/>
  <c r="AC34" i="21"/>
  <c r="AD34" i="21" s="1"/>
  <c r="X34" i="21"/>
  <c r="Y34" i="21" s="1"/>
  <c r="S34" i="21"/>
  <c r="N34" i="21"/>
  <c r="AC33" i="21"/>
  <c r="AD33" i="21" s="1"/>
  <c r="X33" i="21"/>
  <c r="Y33" i="21" s="1"/>
  <c r="S33" i="21"/>
  <c r="N33" i="21"/>
  <c r="AC32" i="21"/>
  <c r="AD32" i="21" s="1"/>
  <c r="X32" i="21"/>
  <c r="Y32" i="21" s="1"/>
  <c r="S32" i="21"/>
  <c r="N32" i="21"/>
  <c r="AC31" i="21"/>
  <c r="AD31" i="21" s="1"/>
  <c r="X31" i="21"/>
  <c r="Y31" i="21" s="1"/>
  <c r="S31" i="21"/>
  <c r="N31" i="21"/>
  <c r="AC30" i="21"/>
  <c r="AD30" i="21" s="1"/>
  <c r="X30" i="21"/>
  <c r="Y30" i="21" s="1"/>
  <c r="S30" i="21"/>
  <c r="N30" i="21"/>
  <c r="AC29" i="21"/>
  <c r="AD29" i="21" s="1"/>
  <c r="X29" i="21"/>
  <c r="Y29" i="21" s="1"/>
  <c r="S29" i="21"/>
  <c r="N29" i="21"/>
  <c r="AC28" i="21"/>
  <c r="AD28" i="21" s="1"/>
  <c r="X28" i="21"/>
  <c r="Y28" i="21" s="1"/>
  <c r="S28" i="21"/>
  <c r="N28" i="21"/>
  <c r="AC27" i="21"/>
  <c r="AD27" i="21" s="1"/>
  <c r="X27" i="21"/>
  <c r="Y27" i="21" s="1"/>
  <c r="S27" i="21"/>
  <c r="N27" i="21"/>
  <c r="AC26" i="21"/>
  <c r="AD26" i="21" s="1"/>
  <c r="X26" i="21"/>
  <c r="Y26" i="21" s="1"/>
  <c r="S26" i="21"/>
  <c r="N26" i="21"/>
  <c r="AC25" i="21"/>
  <c r="X25" i="21"/>
  <c r="Y25" i="21" s="1"/>
  <c r="S25" i="21"/>
  <c r="T25" i="21" s="1"/>
  <c r="N25" i="21"/>
  <c r="O25" i="21" s="1"/>
  <c r="AC24" i="21"/>
  <c r="AD24" i="21" s="1"/>
  <c r="X24" i="21"/>
  <c r="Y24" i="21" s="1"/>
  <c r="S24" i="21"/>
  <c r="N24" i="21"/>
  <c r="AC23" i="21"/>
  <c r="AD23" i="21" s="1"/>
  <c r="X23" i="21"/>
  <c r="Y23" i="21" s="1"/>
  <c r="S23" i="21"/>
  <c r="N23" i="21"/>
  <c r="O23" i="21" s="1"/>
  <c r="AC22" i="21"/>
  <c r="AD22" i="21" s="1"/>
  <c r="X22" i="21"/>
  <c r="Y22" i="21" s="1"/>
  <c r="S22" i="21"/>
  <c r="N22" i="21"/>
  <c r="O22" i="21" s="1"/>
  <c r="AC21" i="21"/>
  <c r="AD21" i="21" s="1"/>
  <c r="X21" i="21"/>
  <c r="Y21" i="21" s="1"/>
  <c r="S21" i="21"/>
  <c r="N21" i="21"/>
  <c r="O21" i="21" s="1"/>
  <c r="AC20" i="21"/>
  <c r="AD20" i="21" s="1"/>
  <c r="X20" i="21"/>
  <c r="Y20" i="21" s="1"/>
  <c r="S20" i="21"/>
  <c r="T20" i="21" s="1"/>
  <c r="N20" i="21"/>
  <c r="AC19" i="21"/>
  <c r="AD19" i="21" s="1"/>
  <c r="X19" i="21"/>
  <c r="Y19" i="21" s="1"/>
  <c r="S19" i="21"/>
  <c r="T19" i="21" s="1"/>
  <c r="N19" i="21"/>
  <c r="O19" i="21" s="1"/>
  <c r="AC18" i="21"/>
  <c r="AD18" i="21" s="1"/>
  <c r="X18" i="21"/>
  <c r="Y18" i="21" s="1"/>
  <c r="S18" i="21"/>
  <c r="N18" i="21"/>
  <c r="O18" i="21" s="1"/>
  <c r="AC17" i="21"/>
  <c r="AD17" i="21" s="1"/>
  <c r="X17" i="21"/>
  <c r="Y17" i="21" s="1"/>
  <c r="S17" i="21"/>
  <c r="N17" i="21"/>
  <c r="AC16" i="21"/>
  <c r="AD16" i="21" s="1"/>
  <c r="X16" i="21"/>
  <c r="Y16" i="21" s="1"/>
  <c r="S16" i="21"/>
  <c r="T16" i="21" s="1"/>
  <c r="N16" i="21"/>
  <c r="O16" i="21" s="1"/>
  <c r="AC15" i="21"/>
  <c r="AD15" i="21" s="1"/>
  <c r="X15" i="21"/>
  <c r="S15" i="21"/>
  <c r="T15" i="21" s="1"/>
  <c r="N15" i="21"/>
  <c r="O15" i="21" s="1"/>
  <c r="AC14" i="21"/>
  <c r="AD14" i="21" s="1"/>
  <c r="X14" i="21"/>
  <c r="Y14" i="21" s="1"/>
  <c r="S14" i="21"/>
  <c r="N14" i="21"/>
  <c r="AC13" i="21"/>
  <c r="AD13" i="21" s="1"/>
  <c r="X13" i="21"/>
  <c r="S13" i="21"/>
  <c r="T13" i="21" s="1"/>
  <c r="N13" i="21"/>
  <c r="O13" i="21" s="1"/>
  <c r="AC12" i="21"/>
  <c r="AD12" i="21" s="1"/>
  <c r="X12" i="21"/>
  <c r="Y12" i="21" s="1"/>
  <c r="S12" i="21"/>
  <c r="N12" i="21"/>
  <c r="AC11" i="21"/>
  <c r="AD11" i="21" s="1"/>
  <c r="X11" i="21"/>
  <c r="Y11" i="21" s="1"/>
  <c r="S11" i="21"/>
  <c r="N11" i="21"/>
  <c r="AC10" i="21"/>
  <c r="AD10" i="21" s="1"/>
  <c r="X10" i="21"/>
  <c r="Y10" i="21" s="1"/>
  <c r="S10" i="21"/>
  <c r="N10" i="21"/>
  <c r="AC9" i="21"/>
  <c r="AD9" i="21" s="1"/>
  <c r="X9" i="21"/>
  <c r="Y9" i="21" s="1"/>
  <c r="S9" i="21"/>
  <c r="N9" i="21"/>
  <c r="AC8" i="21"/>
  <c r="AD8" i="21" s="1"/>
  <c r="X8" i="21"/>
  <c r="Y8" i="21" s="1"/>
  <c r="S8" i="21"/>
  <c r="N8" i="21"/>
  <c r="AC7" i="21"/>
  <c r="AD7" i="21" s="1"/>
  <c r="X7" i="21"/>
  <c r="Y7" i="21" s="1"/>
  <c r="S7" i="21"/>
  <c r="N7" i="21"/>
  <c r="AC6" i="21"/>
  <c r="AD6" i="21" s="1"/>
  <c r="X6" i="21"/>
  <c r="Y6" i="21" s="1"/>
  <c r="S6" i="21"/>
  <c r="N6" i="21"/>
  <c r="X42" i="20"/>
  <c r="AC42" i="20" s="1"/>
  <c r="AD42" i="20" s="1"/>
  <c r="N42" i="20"/>
  <c r="AC36" i="20"/>
  <c r="AD36" i="20" s="1"/>
  <c r="X36" i="20"/>
  <c r="Y36" i="20" s="1"/>
  <c r="S36" i="20"/>
  <c r="N36" i="20"/>
  <c r="AC35" i="20"/>
  <c r="AD35" i="20" s="1"/>
  <c r="X35" i="20"/>
  <c r="Y35" i="20" s="1"/>
  <c r="S35" i="20"/>
  <c r="N35" i="20"/>
  <c r="AC34" i="20"/>
  <c r="AD34" i="20" s="1"/>
  <c r="X34" i="20"/>
  <c r="Y34" i="20" s="1"/>
  <c r="S34" i="20"/>
  <c r="N34" i="20"/>
  <c r="AC33" i="20"/>
  <c r="AD33" i="20" s="1"/>
  <c r="X33" i="20"/>
  <c r="Y33" i="20" s="1"/>
  <c r="S33" i="20"/>
  <c r="N33" i="20"/>
  <c r="AC32" i="20"/>
  <c r="AD32" i="20" s="1"/>
  <c r="X32" i="20"/>
  <c r="Y32" i="20" s="1"/>
  <c r="S32" i="20"/>
  <c r="N32" i="20"/>
  <c r="AC31" i="20"/>
  <c r="AD31" i="20" s="1"/>
  <c r="X31" i="20"/>
  <c r="Y31" i="20" s="1"/>
  <c r="S31" i="20"/>
  <c r="N31" i="20"/>
  <c r="AC30" i="20"/>
  <c r="AD30" i="20" s="1"/>
  <c r="X30" i="20"/>
  <c r="Y30" i="20" s="1"/>
  <c r="S30" i="20"/>
  <c r="N30" i="20"/>
  <c r="AC29" i="20"/>
  <c r="AD29" i="20" s="1"/>
  <c r="X29" i="20"/>
  <c r="Y29" i="20" s="1"/>
  <c r="S29" i="20"/>
  <c r="N29" i="20"/>
  <c r="AC28" i="20"/>
  <c r="AD28" i="20" s="1"/>
  <c r="X28" i="20"/>
  <c r="Y28" i="20" s="1"/>
  <c r="S28" i="20"/>
  <c r="N28" i="20"/>
  <c r="AC27" i="20"/>
  <c r="AD27" i="20" s="1"/>
  <c r="X27" i="20"/>
  <c r="Y27" i="20" s="1"/>
  <c r="S27" i="20"/>
  <c r="N27" i="20"/>
  <c r="AC26" i="20"/>
  <c r="AD26" i="20" s="1"/>
  <c r="X26" i="20"/>
  <c r="Y26" i="20" s="1"/>
  <c r="S26" i="20"/>
  <c r="N26" i="20"/>
  <c r="AC25" i="20"/>
  <c r="AD25" i="20" s="1"/>
  <c r="X25" i="20"/>
  <c r="Y25" i="20" s="1"/>
  <c r="S25" i="20"/>
  <c r="T25" i="20" s="1"/>
  <c r="N25" i="20"/>
  <c r="AC24" i="20"/>
  <c r="AD24" i="20" s="1"/>
  <c r="X24" i="20"/>
  <c r="Y24" i="20" s="1"/>
  <c r="S24" i="20"/>
  <c r="N24" i="20"/>
  <c r="AC23" i="20"/>
  <c r="AD23" i="20" s="1"/>
  <c r="X23" i="20"/>
  <c r="Y23" i="20" s="1"/>
  <c r="S23" i="20"/>
  <c r="N23" i="20"/>
  <c r="O23" i="20" s="1"/>
  <c r="AC22" i="20"/>
  <c r="AD22" i="20" s="1"/>
  <c r="X22" i="20"/>
  <c r="Y22" i="20" s="1"/>
  <c r="S22" i="20"/>
  <c r="N22" i="20"/>
  <c r="O22" i="20" s="1"/>
  <c r="AC21" i="20"/>
  <c r="AD21" i="20" s="1"/>
  <c r="X21" i="20"/>
  <c r="Y21" i="20" s="1"/>
  <c r="S21" i="20"/>
  <c r="N21" i="20"/>
  <c r="O21" i="20" s="1"/>
  <c r="AC20" i="20"/>
  <c r="AD20" i="20" s="1"/>
  <c r="X20" i="20"/>
  <c r="Y20" i="20" s="1"/>
  <c r="S20" i="20"/>
  <c r="N20" i="20"/>
  <c r="AC19" i="20"/>
  <c r="AD19" i="20" s="1"/>
  <c r="X19" i="20"/>
  <c r="S19" i="20"/>
  <c r="T19" i="20" s="1"/>
  <c r="N19" i="20"/>
  <c r="O19" i="20" s="1"/>
  <c r="AC18" i="20"/>
  <c r="AD18" i="20" s="1"/>
  <c r="X18" i="20"/>
  <c r="Y18" i="20" s="1"/>
  <c r="S18" i="20"/>
  <c r="N18" i="20"/>
  <c r="O18" i="20" s="1"/>
  <c r="AC17" i="20"/>
  <c r="AD17" i="20" s="1"/>
  <c r="X17" i="20"/>
  <c r="Y17" i="20" s="1"/>
  <c r="S17" i="20"/>
  <c r="T17" i="20" s="1"/>
  <c r="N17" i="20"/>
  <c r="O17" i="20" s="1"/>
  <c r="AC16" i="20"/>
  <c r="AD16" i="20" s="1"/>
  <c r="X16" i="20"/>
  <c r="Y16" i="20" s="1"/>
  <c r="S16" i="20"/>
  <c r="T16" i="20" s="1"/>
  <c r="N16" i="20"/>
  <c r="O16" i="20" s="1"/>
  <c r="AC15" i="20"/>
  <c r="AD15" i="20" s="1"/>
  <c r="X15" i="20"/>
  <c r="Y15" i="20" s="1"/>
  <c r="S15" i="20"/>
  <c r="T15" i="20" s="1"/>
  <c r="N15" i="20"/>
  <c r="AC14" i="20"/>
  <c r="AD14" i="20" s="1"/>
  <c r="X14" i="20"/>
  <c r="Y14" i="20" s="1"/>
  <c r="S14" i="20"/>
  <c r="T14" i="20" s="1"/>
  <c r="N14" i="20"/>
  <c r="AC13" i="20"/>
  <c r="AD13" i="20" s="1"/>
  <c r="X13" i="20"/>
  <c r="Y13" i="20" s="1"/>
  <c r="S13" i="20"/>
  <c r="N13" i="20"/>
  <c r="AC12" i="20"/>
  <c r="AD12" i="20" s="1"/>
  <c r="X12" i="20"/>
  <c r="Y12" i="20" s="1"/>
  <c r="S12" i="20"/>
  <c r="N12" i="20"/>
  <c r="O12" i="20" s="1"/>
  <c r="AC11" i="20"/>
  <c r="AD11" i="20" s="1"/>
  <c r="X11" i="20"/>
  <c r="Y11" i="20" s="1"/>
  <c r="S11" i="20"/>
  <c r="N11" i="20"/>
  <c r="O11" i="20" s="1"/>
  <c r="AC10" i="20"/>
  <c r="AD10" i="20" s="1"/>
  <c r="X10" i="20"/>
  <c r="Y10" i="20" s="1"/>
  <c r="S10" i="20"/>
  <c r="N10" i="20"/>
  <c r="O10" i="20" s="1"/>
  <c r="AC9" i="20"/>
  <c r="AD9" i="20" s="1"/>
  <c r="X9" i="20"/>
  <c r="Y9" i="20" s="1"/>
  <c r="S9" i="20"/>
  <c r="N9" i="20"/>
  <c r="O9" i="20" s="1"/>
  <c r="AC8" i="20"/>
  <c r="AD8" i="20" s="1"/>
  <c r="X8" i="20"/>
  <c r="Y8" i="20" s="1"/>
  <c r="S8" i="20"/>
  <c r="N8" i="20"/>
  <c r="O8" i="20" s="1"/>
  <c r="AC7" i="20"/>
  <c r="AD7" i="20" s="1"/>
  <c r="X7" i="20"/>
  <c r="Y7" i="20" s="1"/>
  <c r="S7" i="20"/>
  <c r="N7" i="20"/>
  <c r="O7" i="20" s="1"/>
  <c r="AC6" i="20"/>
  <c r="AD6" i="20" s="1"/>
  <c r="X6" i="20"/>
  <c r="Y6" i="20" s="1"/>
  <c r="S6" i="20"/>
  <c r="N6" i="20"/>
  <c r="O6" i="20" s="1"/>
  <c r="X42" i="19"/>
  <c r="AC42" i="19" s="1"/>
  <c r="AD42" i="19" s="1"/>
  <c r="N42" i="19"/>
  <c r="AC36" i="19"/>
  <c r="AD36" i="19" s="1"/>
  <c r="X36" i="19"/>
  <c r="Y36" i="19" s="1"/>
  <c r="S36" i="19"/>
  <c r="N36" i="19"/>
  <c r="AC35" i="19"/>
  <c r="AD35" i="19" s="1"/>
  <c r="X35" i="19"/>
  <c r="Y35" i="19" s="1"/>
  <c r="S35" i="19"/>
  <c r="N35" i="19"/>
  <c r="AC34" i="19"/>
  <c r="AD34" i="19" s="1"/>
  <c r="X34" i="19"/>
  <c r="Y34" i="19" s="1"/>
  <c r="S34" i="19"/>
  <c r="N34" i="19"/>
  <c r="AC33" i="19"/>
  <c r="AD33" i="19" s="1"/>
  <c r="X33" i="19"/>
  <c r="Y33" i="19" s="1"/>
  <c r="S33" i="19"/>
  <c r="N33" i="19"/>
  <c r="AC32" i="19"/>
  <c r="AD32" i="19" s="1"/>
  <c r="X32" i="19"/>
  <c r="Y32" i="19" s="1"/>
  <c r="S32" i="19"/>
  <c r="N32" i="19"/>
  <c r="AC31" i="19"/>
  <c r="AD31" i="19" s="1"/>
  <c r="X31" i="19"/>
  <c r="Y31" i="19" s="1"/>
  <c r="S31" i="19"/>
  <c r="N31" i="19"/>
  <c r="AC30" i="19"/>
  <c r="AD30" i="19" s="1"/>
  <c r="X30" i="19"/>
  <c r="Y30" i="19" s="1"/>
  <c r="S30" i="19"/>
  <c r="N30" i="19"/>
  <c r="AC29" i="19"/>
  <c r="AD29" i="19" s="1"/>
  <c r="X29" i="19"/>
  <c r="Y29" i="19" s="1"/>
  <c r="S29" i="19"/>
  <c r="N29" i="19"/>
  <c r="AC28" i="19"/>
  <c r="AD28" i="19" s="1"/>
  <c r="X28" i="19"/>
  <c r="Y28" i="19" s="1"/>
  <c r="S28" i="19"/>
  <c r="N28" i="19"/>
  <c r="AC27" i="19"/>
  <c r="AD27" i="19" s="1"/>
  <c r="X27" i="19"/>
  <c r="Y27" i="19" s="1"/>
  <c r="S27" i="19"/>
  <c r="N27" i="19"/>
  <c r="AC26" i="19"/>
  <c r="AD26" i="19" s="1"/>
  <c r="X26" i="19"/>
  <c r="Y26" i="19" s="1"/>
  <c r="S26" i="19"/>
  <c r="N26" i="19"/>
  <c r="AC25" i="19"/>
  <c r="X25" i="19"/>
  <c r="Y25" i="19" s="1"/>
  <c r="S25" i="19"/>
  <c r="T25" i="19" s="1"/>
  <c r="N25" i="19"/>
  <c r="AC24" i="19"/>
  <c r="AD24" i="19" s="1"/>
  <c r="X24" i="19"/>
  <c r="S24" i="19"/>
  <c r="N24" i="19"/>
  <c r="O24" i="19" s="1"/>
  <c r="AC23" i="19"/>
  <c r="AD23" i="19" s="1"/>
  <c r="X23" i="19"/>
  <c r="Y23" i="19" s="1"/>
  <c r="S23" i="19"/>
  <c r="N23" i="19"/>
  <c r="O23" i="19" s="1"/>
  <c r="AC22" i="19"/>
  <c r="X22" i="19"/>
  <c r="S22" i="19"/>
  <c r="T22" i="19" s="1"/>
  <c r="N22" i="19"/>
  <c r="O22" i="19" s="1"/>
  <c r="AC21" i="19"/>
  <c r="X21" i="19"/>
  <c r="S21" i="19"/>
  <c r="T21" i="19" s="1"/>
  <c r="N21" i="19"/>
  <c r="O21" i="19" s="1"/>
  <c r="AC20" i="19"/>
  <c r="AD20" i="19" s="1"/>
  <c r="X20" i="19"/>
  <c r="S20" i="19"/>
  <c r="T20" i="19" s="1"/>
  <c r="N20" i="19"/>
  <c r="O20" i="19" s="1"/>
  <c r="AC19" i="19"/>
  <c r="X19" i="19"/>
  <c r="Y19" i="19" s="1"/>
  <c r="S19" i="19"/>
  <c r="T19" i="19" s="1"/>
  <c r="N19" i="19"/>
  <c r="O19" i="19" s="1"/>
  <c r="AC18" i="19"/>
  <c r="AD18" i="19" s="1"/>
  <c r="X18" i="19"/>
  <c r="Y18" i="19" s="1"/>
  <c r="S18" i="19"/>
  <c r="T18" i="19" s="1"/>
  <c r="N18" i="19"/>
  <c r="O18" i="19" s="1"/>
  <c r="AC17" i="19"/>
  <c r="AD17" i="19" s="1"/>
  <c r="X17" i="19"/>
  <c r="Y17" i="19" s="1"/>
  <c r="S17" i="19"/>
  <c r="T17" i="19" s="1"/>
  <c r="N17" i="19"/>
  <c r="AC16" i="19"/>
  <c r="AD16" i="19" s="1"/>
  <c r="X16" i="19"/>
  <c r="Y16" i="19" s="1"/>
  <c r="S16" i="19"/>
  <c r="T16" i="19" s="1"/>
  <c r="N16" i="19"/>
  <c r="AC15" i="19"/>
  <c r="AD15" i="19" s="1"/>
  <c r="X15" i="19"/>
  <c r="Y15" i="19" s="1"/>
  <c r="S15" i="19"/>
  <c r="T15" i="19" s="1"/>
  <c r="N15" i="19"/>
  <c r="AC14" i="19"/>
  <c r="AD14" i="19" s="1"/>
  <c r="X14" i="19"/>
  <c r="Y14" i="19" s="1"/>
  <c r="S14" i="19"/>
  <c r="N14" i="19"/>
  <c r="AC13" i="19"/>
  <c r="AD13" i="19" s="1"/>
  <c r="X13" i="19"/>
  <c r="S13" i="19"/>
  <c r="N13" i="19"/>
  <c r="O13" i="19" s="1"/>
  <c r="AC12" i="19"/>
  <c r="AD12" i="19" s="1"/>
  <c r="X12" i="19"/>
  <c r="Y12" i="19" s="1"/>
  <c r="S12" i="19"/>
  <c r="N12" i="19"/>
  <c r="AC11" i="19"/>
  <c r="AD11" i="19" s="1"/>
  <c r="X11" i="19"/>
  <c r="Y11" i="19" s="1"/>
  <c r="S11" i="19"/>
  <c r="N11" i="19"/>
  <c r="AC10" i="19"/>
  <c r="AD10" i="19" s="1"/>
  <c r="X10" i="19"/>
  <c r="Y10" i="19" s="1"/>
  <c r="S10" i="19"/>
  <c r="N10" i="19"/>
  <c r="AC9" i="19"/>
  <c r="AD9" i="19" s="1"/>
  <c r="X9" i="19"/>
  <c r="Y9" i="19" s="1"/>
  <c r="S9" i="19"/>
  <c r="N9" i="19"/>
  <c r="AC8" i="19"/>
  <c r="AD8" i="19" s="1"/>
  <c r="X8" i="19"/>
  <c r="Y8" i="19" s="1"/>
  <c r="S8" i="19"/>
  <c r="N8" i="19"/>
  <c r="AC7" i="19"/>
  <c r="AD7" i="19" s="1"/>
  <c r="X7" i="19"/>
  <c r="Y7" i="19" s="1"/>
  <c r="S7" i="19"/>
  <c r="N7" i="19"/>
  <c r="AC6" i="19"/>
  <c r="AD6" i="19" s="1"/>
  <c r="X6" i="19"/>
  <c r="Y6" i="19" s="1"/>
  <c r="S6" i="19"/>
  <c r="N6" i="19"/>
  <c r="X42" i="18"/>
  <c r="AC42" i="18" s="1"/>
  <c r="AD42" i="18" s="1"/>
  <c r="N42" i="18"/>
  <c r="AC36" i="18"/>
  <c r="AD36" i="18" s="1"/>
  <c r="X36" i="18"/>
  <c r="Y36" i="18" s="1"/>
  <c r="S36" i="18"/>
  <c r="N36" i="18"/>
  <c r="AC35" i="18"/>
  <c r="AD35" i="18" s="1"/>
  <c r="X35" i="18"/>
  <c r="Y35" i="18" s="1"/>
  <c r="S35" i="18"/>
  <c r="N35" i="18"/>
  <c r="AC34" i="18"/>
  <c r="AD34" i="18" s="1"/>
  <c r="X34" i="18"/>
  <c r="Y34" i="18" s="1"/>
  <c r="S34" i="18"/>
  <c r="N34" i="18"/>
  <c r="AC33" i="18"/>
  <c r="AD33" i="18" s="1"/>
  <c r="X33" i="18"/>
  <c r="Y33" i="18" s="1"/>
  <c r="S33" i="18"/>
  <c r="N33" i="18"/>
  <c r="AC32" i="18"/>
  <c r="AD32" i="18" s="1"/>
  <c r="X32" i="18"/>
  <c r="Y32" i="18" s="1"/>
  <c r="S32" i="18"/>
  <c r="N32" i="18"/>
  <c r="AC31" i="18"/>
  <c r="AD31" i="18" s="1"/>
  <c r="X31" i="18"/>
  <c r="Y31" i="18" s="1"/>
  <c r="S31" i="18"/>
  <c r="N31" i="18"/>
  <c r="AC30" i="18"/>
  <c r="AD30" i="18" s="1"/>
  <c r="X30" i="18"/>
  <c r="Y30" i="18" s="1"/>
  <c r="S30" i="18"/>
  <c r="N30" i="18"/>
  <c r="AC29" i="18"/>
  <c r="AD29" i="18" s="1"/>
  <c r="X29" i="18"/>
  <c r="Y29" i="18" s="1"/>
  <c r="S29" i="18"/>
  <c r="N29" i="18"/>
  <c r="AC28" i="18"/>
  <c r="AD28" i="18" s="1"/>
  <c r="X28" i="18"/>
  <c r="Y28" i="18" s="1"/>
  <c r="S28" i="18"/>
  <c r="N28" i="18"/>
  <c r="AC27" i="18"/>
  <c r="AD27" i="18" s="1"/>
  <c r="X27" i="18"/>
  <c r="Y27" i="18" s="1"/>
  <c r="S27" i="18"/>
  <c r="N27" i="18"/>
  <c r="AC26" i="18"/>
  <c r="AD26" i="18" s="1"/>
  <c r="X26" i="18"/>
  <c r="Y26" i="18" s="1"/>
  <c r="S26" i="18"/>
  <c r="N26" i="18"/>
  <c r="AC25" i="18"/>
  <c r="AD25" i="18" s="1"/>
  <c r="X25" i="18"/>
  <c r="Y25" i="18" s="1"/>
  <c r="S25" i="18"/>
  <c r="N25" i="18"/>
  <c r="AC24" i="18"/>
  <c r="AD24" i="18" s="1"/>
  <c r="X24" i="18"/>
  <c r="S24" i="18"/>
  <c r="N24" i="18"/>
  <c r="O24" i="18" s="1"/>
  <c r="AC23" i="18"/>
  <c r="AD23" i="18" s="1"/>
  <c r="X23" i="18"/>
  <c r="Y23" i="18" s="1"/>
  <c r="S23" i="18"/>
  <c r="N23" i="18"/>
  <c r="AC22" i="18"/>
  <c r="X22" i="18"/>
  <c r="S22" i="18"/>
  <c r="T22" i="18" s="1"/>
  <c r="N22" i="18"/>
  <c r="O22" i="18" s="1"/>
  <c r="AC21" i="18"/>
  <c r="X21" i="18"/>
  <c r="S21" i="18"/>
  <c r="T21" i="18" s="1"/>
  <c r="N21" i="18"/>
  <c r="O21" i="18" s="1"/>
  <c r="AC20" i="18"/>
  <c r="AD20" i="18" s="1"/>
  <c r="X20" i="18"/>
  <c r="Y20" i="18" s="1"/>
  <c r="S20" i="18"/>
  <c r="N20" i="18"/>
  <c r="O20" i="18" s="1"/>
  <c r="AC19" i="18"/>
  <c r="X19" i="18"/>
  <c r="Y19" i="18" s="1"/>
  <c r="S19" i="18"/>
  <c r="T19" i="18" s="1"/>
  <c r="N19" i="18"/>
  <c r="O19" i="18" s="1"/>
  <c r="AC18" i="18"/>
  <c r="AD18" i="18" s="1"/>
  <c r="X18" i="18"/>
  <c r="Y18" i="18" s="1"/>
  <c r="S18" i="18"/>
  <c r="T18" i="18" s="1"/>
  <c r="N18" i="18"/>
  <c r="O18" i="18" s="1"/>
  <c r="AC17" i="18"/>
  <c r="AD17" i="18" s="1"/>
  <c r="X17" i="18"/>
  <c r="Y17" i="18" s="1"/>
  <c r="S17" i="18"/>
  <c r="T17" i="18" s="1"/>
  <c r="N17" i="18"/>
  <c r="O17" i="18" s="1"/>
  <c r="AC16" i="18"/>
  <c r="AD16" i="18" s="1"/>
  <c r="X16" i="18"/>
  <c r="Y16" i="18" s="1"/>
  <c r="S16" i="18"/>
  <c r="T16" i="18" s="1"/>
  <c r="N16" i="18"/>
  <c r="AC15" i="18"/>
  <c r="AD15" i="18" s="1"/>
  <c r="X15" i="18"/>
  <c r="Y15" i="18" s="1"/>
  <c r="S15" i="18"/>
  <c r="T15" i="18" s="1"/>
  <c r="N15" i="18"/>
  <c r="AC14" i="18"/>
  <c r="AD14" i="18" s="1"/>
  <c r="X14" i="18"/>
  <c r="Y14" i="18" s="1"/>
  <c r="S14" i="18"/>
  <c r="N14" i="18"/>
  <c r="AC13" i="18"/>
  <c r="AD13" i="18" s="1"/>
  <c r="X13" i="18"/>
  <c r="Y13" i="18" s="1"/>
  <c r="S13" i="18"/>
  <c r="N13" i="18"/>
  <c r="AC12" i="18"/>
  <c r="AD12" i="18" s="1"/>
  <c r="X12" i="18"/>
  <c r="Y12" i="18" s="1"/>
  <c r="S12" i="18"/>
  <c r="N12" i="18"/>
  <c r="AC11" i="18"/>
  <c r="AD11" i="18" s="1"/>
  <c r="X11" i="18"/>
  <c r="Y11" i="18" s="1"/>
  <c r="S11" i="18"/>
  <c r="N11" i="18"/>
  <c r="AC10" i="18"/>
  <c r="AD10" i="18" s="1"/>
  <c r="X10" i="18"/>
  <c r="Y10" i="18" s="1"/>
  <c r="S10" i="18"/>
  <c r="N10" i="18"/>
  <c r="AC9" i="18"/>
  <c r="AD9" i="18" s="1"/>
  <c r="X9" i="18"/>
  <c r="Y9" i="18" s="1"/>
  <c r="S9" i="18"/>
  <c r="N9" i="18"/>
  <c r="AC8" i="18"/>
  <c r="AD8" i="18" s="1"/>
  <c r="X8" i="18"/>
  <c r="Y8" i="18" s="1"/>
  <c r="S8" i="18"/>
  <c r="N8" i="18"/>
  <c r="AC7" i="18"/>
  <c r="AD7" i="18" s="1"/>
  <c r="X7" i="18"/>
  <c r="Y7" i="18" s="1"/>
  <c r="S7" i="18"/>
  <c r="N7" i="18"/>
  <c r="AC6" i="18"/>
  <c r="AD6" i="18" s="1"/>
  <c r="X6" i="18"/>
  <c r="Y6" i="18" s="1"/>
  <c r="S6" i="18"/>
  <c r="N6" i="18"/>
  <c r="X42" i="17"/>
  <c r="AC42" i="17" s="1"/>
  <c r="AD42" i="17" s="1"/>
  <c r="N42" i="17"/>
  <c r="O42" i="17" s="1"/>
  <c r="D13" i="17" s="1"/>
  <c r="AC36" i="17"/>
  <c r="AD36" i="17" s="1"/>
  <c r="X36" i="17"/>
  <c r="Y36" i="17" s="1"/>
  <c r="S36" i="17"/>
  <c r="N36" i="17"/>
  <c r="O36" i="17" s="1"/>
  <c r="AC35" i="17"/>
  <c r="AD35" i="17" s="1"/>
  <c r="X35" i="17"/>
  <c r="Y35" i="17" s="1"/>
  <c r="S35" i="17"/>
  <c r="N35" i="17"/>
  <c r="AC34" i="17"/>
  <c r="AD34" i="17" s="1"/>
  <c r="X34" i="17"/>
  <c r="Y34" i="17" s="1"/>
  <c r="S34" i="17"/>
  <c r="N34" i="17"/>
  <c r="AC33" i="17"/>
  <c r="AD33" i="17" s="1"/>
  <c r="X33" i="17"/>
  <c r="Y33" i="17" s="1"/>
  <c r="S33" i="17"/>
  <c r="N33" i="17"/>
  <c r="AC32" i="17"/>
  <c r="AD32" i="17" s="1"/>
  <c r="X32" i="17"/>
  <c r="Y32" i="17" s="1"/>
  <c r="S32" i="17"/>
  <c r="N32" i="17"/>
  <c r="O32" i="17" s="1"/>
  <c r="AC31" i="17"/>
  <c r="AD31" i="17" s="1"/>
  <c r="X31" i="17"/>
  <c r="Y31" i="17" s="1"/>
  <c r="S31" i="17"/>
  <c r="N31" i="17"/>
  <c r="AC30" i="17"/>
  <c r="AD30" i="17" s="1"/>
  <c r="X30" i="17"/>
  <c r="Y30" i="17" s="1"/>
  <c r="S30" i="17"/>
  <c r="N30" i="17"/>
  <c r="AC29" i="17"/>
  <c r="AD29" i="17" s="1"/>
  <c r="X29" i="17"/>
  <c r="Y29" i="17" s="1"/>
  <c r="S29" i="17"/>
  <c r="N29" i="17"/>
  <c r="AC28" i="17"/>
  <c r="AD28" i="17" s="1"/>
  <c r="X28" i="17"/>
  <c r="Y28" i="17" s="1"/>
  <c r="S28" i="17"/>
  <c r="N28" i="17"/>
  <c r="AC27" i="17"/>
  <c r="AD27" i="17" s="1"/>
  <c r="X27" i="17"/>
  <c r="Y27" i="17" s="1"/>
  <c r="S27" i="17"/>
  <c r="N27" i="17"/>
  <c r="AC26" i="17"/>
  <c r="AD26" i="17" s="1"/>
  <c r="X26" i="17"/>
  <c r="Y26" i="17" s="1"/>
  <c r="S26" i="17"/>
  <c r="N26" i="17"/>
  <c r="AC25" i="17"/>
  <c r="AD25" i="17" s="1"/>
  <c r="X25" i="17"/>
  <c r="Y25" i="17" s="1"/>
  <c r="S25" i="17"/>
  <c r="N25" i="17"/>
  <c r="O25" i="17" s="1"/>
  <c r="AC24" i="17"/>
  <c r="AD24" i="17" s="1"/>
  <c r="X24" i="17"/>
  <c r="S24" i="17"/>
  <c r="N24" i="17"/>
  <c r="O24" i="17" s="1"/>
  <c r="AC23" i="17"/>
  <c r="AD23" i="17" s="1"/>
  <c r="X23" i="17"/>
  <c r="Y23" i="17" s="1"/>
  <c r="S23" i="17"/>
  <c r="T23" i="17" s="1"/>
  <c r="N23" i="17"/>
  <c r="O23" i="17" s="1"/>
  <c r="AC22" i="17"/>
  <c r="X22" i="17"/>
  <c r="Y22" i="17" s="1"/>
  <c r="S22" i="17"/>
  <c r="T22" i="17" s="1"/>
  <c r="N22" i="17"/>
  <c r="O22" i="17" s="1"/>
  <c r="AC21" i="17"/>
  <c r="X21" i="17"/>
  <c r="S21" i="17"/>
  <c r="T21" i="17" s="1"/>
  <c r="N21" i="17"/>
  <c r="O21" i="17" s="1"/>
  <c r="AC20" i="17"/>
  <c r="AD20" i="17" s="1"/>
  <c r="X20" i="17"/>
  <c r="S20" i="17"/>
  <c r="T20" i="17" s="1"/>
  <c r="N20" i="17"/>
  <c r="O20" i="17" s="1"/>
  <c r="AC19" i="17"/>
  <c r="AD19" i="17" s="1"/>
  <c r="X19" i="17"/>
  <c r="S19" i="17"/>
  <c r="T19" i="17" s="1"/>
  <c r="N19" i="17"/>
  <c r="O19" i="17" s="1"/>
  <c r="AC18" i="17"/>
  <c r="AD18" i="17" s="1"/>
  <c r="X18" i="17"/>
  <c r="Y18" i="17" s="1"/>
  <c r="S18" i="17"/>
  <c r="N18" i="17"/>
  <c r="AC17" i="17"/>
  <c r="AD17" i="17" s="1"/>
  <c r="X17" i="17"/>
  <c r="Y17" i="17" s="1"/>
  <c r="S17" i="17"/>
  <c r="T17" i="17" s="1"/>
  <c r="N17" i="17"/>
  <c r="O17" i="17" s="1"/>
  <c r="AC16" i="17"/>
  <c r="AD16" i="17" s="1"/>
  <c r="X16" i="17"/>
  <c r="Y16" i="17" s="1"/>
  <c r="S16" i="17"/>
  <c r="T16" i="17" s="1"/>
  <c r="N16" i="17"/>
  <c r="O16" i="17" s="1"/>
  <c r="AC15" i="17"/>
  <c r="AD15" i="17" s="1"/>
  <c r="X15" i="17"/>
  <c r="Y15" i="17" s="1"/>
  <c r="S15" i="17"/>
  <c r="T15" i="17" s="1"/>
  <c r="N15" i="17"/>
  <c r="AC14" i="17"/>
  <c r="AD14" i="17" s="1"/>
  <c r="X14" i="17"/>
  <c r="Y14" i="17" s="1"/>
  <c r="S14" i="17"/>
  <c r="T14" i="17" s="1"/>
  <c r="N14" i="17"/>
  <c r="AC13" i="17"/>
  <c r="AD13" i="17" s="1"/>
  <c r="X13" i="17"/>
  <c r="Y13" i="17" s="1"/>
  <c r="S13" i="17"/>
  <c r="N13" i="17"/>
  <c r="AC12" i="17"/>
  <c r="AD12" i="17" s="1"/>
  <c r="X12" i="17"/>
  <c r="Y12" i="17" s="1"/>
  <c r="S12" i="17"/>
  <c r="N12" i="17"/>
  <c r="O12" i="17" s="1"/>
  <c r="AC11" i="17"/>
  <c r="AD11" i="17" s="1"/>
  <c r="X11" i="17"/>
  <c r="Y11" i="17" s="1"/>
  <c r="S11" i="17"/>
  <c r="N11" i="17"/>
  <c r="AC10" i="17"/>
  <c r="AD10" i="17" s="1"/>
  <c r="X10" i="17"/>
  <c r="Y10" i="17" s="1"/>
  <c r="S10" i="17"/>
  <c r="N10" i="17"/>
  <c r="AC9" i="17"/>
  <c r="AD9" i="17" s="1"/>
  <c r="X9" i="17"/>
  <c r="Y9" i="17" s="1"/>
  <c r="S9" i="17"/>
  <c r="N9" i="17"/>
  <c r="AC8" i="17"/>
  <c r="AD8" i="17" s="1"/>
  <c r="X8" i="17"/>
  <c r="Y8" i="17" s="1"/>
  <c r="S8" i="17"/>
  <c r="N8" i="17"/>
  <c r="AC7" i="17"/>
  <c r="AD7" i="17" s="1"/>
  <c r="X7" i="17"/>
  <c r="Y7" i="17" s="1"/>
  <c r="S7" i="17"/>
  <c r="N7" i="17"/>
  <c r="O7" i="17" s="1"/>
  <c r="AC6" i="17"/>
  <c r="AD6" i="17" s="1"/>
  <c r="X6" i="17"/>
  <c r="Y6" i="17" s="1"/>
  <c r="S6" i="17"/>
  <c r="N6" i="17"/>
  <c r="B2" i="23"/>
  <c r="H2" i="23"/>
  <c r="H2" i="19"/>
  <c r="H2" i="18"/>
  <c r="B2" i="18"/>
  <c r="H2" i="20"/>
  <c r="H2" i="17"/>
  <c r="H2" i="21"/>
  <c r="B2" i="19"/>
  <c r="H2" i="22"/>
  <c r="B2" i="22"/>
  <c r="B2" i="21"/>
  <c r="B2" i="20"/>
  <c r="B2" i="17"/>
  <c r="AM36" i="23" l="1"/>
  <c r="AN36" i="23" s="1"/>
  <c r="AH12" i="21"/>
  <c r="AI12" i="21" s="1"/>
  <c r="AH30" i="21"/>
  <c r="AI30" i="21" s="1"/>
  <c r="AH36" i="21"/>
  <c r="AI36" i="21" s="1"/>
  <c r="AH9" i="23"/>
  <c r="AI9" i="23" s="1"/>
  <c r="AH15" i="23"/>
  <c r="AI15" i="23" s="1"/>
  <c r="AH36" i="23"/>
  <c r="AI36" i="23" s="1"/>
  <c r="AM25" i="23"/>
  <c r="AN25" i="23" s="1"/>
  <c r="AM26" i="23"/>
  <c r="AN26" i="23" s="1"/>
  <c r="AM32" i="23"/>
  <c r="AN32" i="23" s="1"/>
  <c r="AM18" i="21"/>
  <c r="AN18" i="21" s="1"/>
  <c r="AM24" i="21"/>
  <c r="AN24" i="21" s="1"/>
  <c r="AM24" i="23"/>
  <c r="AN24" i="23" s="1"/>
  <c r="AM30" i="23"/>
  <c r="AN30" i="23" s="1"/>
  <c r="AH27" i="17"/>
  <c r="AI27" i="17" s="1"/>
  <c r="AH14" i="17"/>
  <c r="AI14" i="17" s="1"/>
  <c r="AM30" i="21"/>
  <c r="AN30" i="21" s="1"/>
  <c r="AM36" i="21"/>
  <c r="AN36" i="21" s="1"/>
  <c r="AM7" i="17"/>
  <c r="AN7" i="17" s="1"/>
  <c r="AM10" i="17"/>
  <c r="AN10" i="17" s="1"/>
  <c r="AM7" i="18"/>
  <c r="AN7" i="18" s="1"/>
  <c r="AM10" i="18"/>
  <c r="AN10" i="18" s="1"/>
  <c r="AM13" i="18"/>
  <c r="AN13" i="18" s="1"/>
  <c r="AM25" i="18"/>
  <c r="AN25" i="18" s="1"/>
  <c r="B48" i="16"/>
  <c r="B32" i="25"/>
  <c r="I32" i="25"/>
  <c r="B48" i="24"/>
  <c r="I32" i="24"/>
  <c r="B32" i="24"/>
  <c r="I32" i="16"/>
  <c r="AH30" i="23"/>
  <c r="AI30" i="23" s="1"/>
  <c r="AH31" i="20"/>
  <c r="AI31" i="20" s="1"/>
  <c r="AM6" i="18"/>
  <c r="AN6" i="18" s="1"/>
  <c r="AM27" i="18"/>
  <c r="AN27" i="18" s="1"/>
  <c r="AM33" i="18"/>
  <c r="AN33" i="18" s="1"/>
  <c r="AM36" i="18"/>
  <c r="AN36" i="18" s="1"/>
  <c r="AM25" i="21"/>
  <c r="AN25" i="21" s="1"/>
  <c r="AH10" i="21"/>
  <c r="AI10" i="21" s="1"/>
  <c r="AH17" i="21"/>
  <c r="AI17" i="21" s="1"/>
  <c r="AH26" i="21"/>
  <c r="AI26" i="21" s="1"/>
  <c r="AH32" i="21"/>
  <c r="AI32" i="21" s="1"/>
  <c r="AH30" i="17"/>
  <c r="AI30" i="17" s="1"/>
  <c r="AH15" i="19"/>
  <c r="AI15" i="19" s="1"/>
  <c r="AM7" i="22"/>
  <c r="AN7" i="22" s="1"/>
  <c r="AH33" i="17"/>
  <c r="AI33" i="17" s="1"/>
  <c r="AH15" i="20"/>
  <c r="AI15" i="20" s="1"/>
  <c r="AM25" i="19"/>
  <c r="AN25" i="19" s="1"/>
  <c r="AH11" i="19"/>
  <c r="AI11" i="19" s="1"/>
  <c r="AM18" i="17"/>
  <c r="AN18" i="17" s="1"/>
  <c r="AM27" i="17"/>
  <c r="AN27" i="17" s="1"/>
  <c r="AM30" i="17"/>
  <c r="AN30" i="17" s="1"/>
  <c r="AM33" i="17"/>
  <c r="AN33" i="17" s="1"/>
  <c r="AM36" i="17"/>
  <c r="AN36" i="17" s="1"/>
  <c r="AM32" i="18"/>
  <c r="AN32" i="18" s="1"/>
  <c r="AM35" i="18"/>
  <c r="AN35" i="18" s="1"/>
  <c r="AM26" i="20"/>
  <c r="AN26" i="20" s="1"/>
  <c r="AM35" i="20"/>
  <c r="AN35" i="20" s="1"/>
  <c r="AM11" i="17"/>
  <c r="AN11" i="17" s="1"/>
  <c r="AH30" i="20"/>
  <c r="AI30" i="20" s="1"/>
  <c r="AM7" i="21"/>
  <c r="AN7" i="21" s="1"/>
  <c r="AM8" i="17"/>
  <c r="AN8" i="17" s="1"/>
  <c r="AH20" i="17"/>
  <c r="AI20" i="17" s="1"/>
  <c r="AH16" i="18"/>
  <c r="AI16" i="18" s="1"/>
  <c r="AH42" i="18"/>
  <c r="AM42" i="18" s="1"/>
  <c r="AN42" i="18" s="1"/>
  <c r="AH9" i="18"/>
  <c r="AI9" i="18" s="1"/>
  <c r="AH27" i="18"/>
  <c r="AI27" i="18" s="1"/>
  <c r="AM13" i="22"/>
  <c r="AN13" i="22" s="1"/>
  <c r="Y20" i="17"/>
  <c r="AM6" i="23"/>
  <c r="AN6" i="23" s="1"/>
  <c r="AM9" i="23"/>
  <c r="AN9" i="23" s="1"/>
  <c r="AM16" i="23"/>
  <c r="AN16" i="23" s="1"/>
  <c r="AH6" i="17"/>
  <c r="AI6" i="17" s="1"/>
  <c r="AH9" i="17"/>
  <c r="AI9" i="17" s="1"/>
  <c r="AH7" i="23"/>
  <c r="AI7" i="23" s="1"/>
  <c r="AH11" i="18"/>
  <c r="AI11" i="18" s="1"/>
  <c r="AH23" i="18"/>
  <c r="AI23" i="18" s="1"/>
  <c r="AH26" i="18"/>
  <c r="AI26" i="18" s="1"/>
  <c r="AH42" i="23"/>
  <c r="AM42" i="23" s="1"/>
  <c r="AN42" i="23" s="1"/>
  <c r="AH10" i="17"/>
  <c r="AI10" i="17" s="1"/>
  <c r="AH13" i="17"/>
  <c r="AI13" i="17" s="1"/>
  <c r="AM8" i="18"/>
  <c r="AN8" i="18" s="1"/>
  <c r="AM20" i="18"/>
  <c r="AN20" i="18" s="1"/>
  <c r="AM23" i="18"/>
  <c r="AN23" i="18" s="1"/>
  <c r="AH13" i="22"/>
  <c r="AI13" i="22" s="1"/>
  <c r="AM8" i="19"/>
  <c r="AN8" i="19" s="1"/>
  <c r="AH17" i="19"/>
  <c r="AI17" i="19" s="1"/>
  <c r="AH15" i="21"/>
  <c r="AI15" i="21" s="1"/>
  <c r="AH26" i="19"/>
  <c r="AI26" i="19" s="1"/>
  <c r="AH23" i="19"/>
  <c r="AI23" i="19" s="1"/>
  <c r="AM14" i="21"/>
  <c r="AN14" i="21" s="1"/>
  <c r="AM26" i="21"/>
  <c r="AN26" i="21" s="1"/>
  <c r="AM32" i="21"/>
  <c r="AN32" i="21" s="1"/>
  <c r="AM10" i="19"/>
  <c r="AN10" i="19" s="1"/>
  <c r="AH16" i="19"/>
  <c r="AI16" i="19" s="1"/>
  <c r="AM27" i="19"/>
  <c r="AN27" i="19" s="1"/>
  <c r="AM30" i="19"/>
  <c r="AN30" i="19" s="1"/>
  <c r="AM33" i="19"/>
  <c r="AN33" i="19" s="1"/>
  <c r="AM36" i="19"/>
  <c r="AN36" i="19" s="1"/>
  <c r="AM23" i="20"/>
  <c r="AN23" i="20" s="1"/>
  <c r="AH21" i="23"/>
  <c r="AI21" i="23" s="1"/>
  <c r="AH11" i="23"/>
  <c r="AI11" i="23" s="1"/>
  <c r="AM8" i="23"/>
  <c r="AN8" i="23" s="1"/>
  <c r="AM11" i="23"/>
  <c r="AN11" i="23" s="1"/>
  <c r="AH26" i="23"/>
  <c r="AI26" i="23" s="1"/>
  <c r="AH32" i="23"/>
  <c r="AI32" i="23" s="1"/>
  <c r="AH16" i="23"/>
  <c r="AI16" i="23" s="1"/>
  <c r="AH23" i="23"/>
  <c r="AI23" i="23" s="1"/>
  <c r="AM19" i="23"/>
  <c r="AN19" i="23" s="1"/>
  <c r="AM14" i="23"/>
  <c r="AN14" i="23" s="1"/>
  <c r="AH22" i="23"/>
  <c r="AI22" i="23" s="1"/>
  <c r="AM7" i="23"/>
  <c r="AN7" i="23" s="1"/>
  <c r="AM13" i="23"/>
  <c r="AN13" i="23" s="1"/>
  <c r="AH28" i="23"/>
  <c r="AI28" i="23" s="1"/>
  <c r="AH34" i="23"/>
  <c r="AI34" i="23" s="1"/>
  <c r="AM28" i="23"/>
  <c r="AN28" i="23" s="1"/>
  <c r="AM34" i="23"/>
  <c r="AN34" i="23" s="1"/>
  <c r="AH17" i="23"/>
  <c r="AI17" i="23" s="1"/>
  <c r="AM17" i="23"/>
  <c r="AN17" i="23" s="1"/>
  <c r="AH19" i="23"/>
  <c r="AI19" i="23" s="1"/>
  <c r="AM21" i="23"/>
  <c r="AN21" i="23" s="1"/>
  <c r="AM23" i="23"/>
  <c r="AN23" i="23" s="1"/>
  <c r="AH25" i="23"/>
  <c r="AI25" i="23" s="1"/>
  <c r="AH24" i="23"/>
  <c r="AI24" i="23" s="1"/>
  <c r="AH13" i="23"/>
  <c r="AI13" i="23" s="1"/>
  <c r="AM22" i="23"/>
  <c r="AN22" i="23" s="1"/>
  <c r="AH14" i="23"/>
  <c r="AI14" i="23" s="1"/>
  <c r="AM20" i="23"/>
  <c r="AN20" i="23" s="1"/>
  <c r="AH6" i="23"/>
  <c r="AI6" i="23" s="1"/>
  <c r="AH8" i="23"/>
  <c r="AI8" i="23" s="1"/>
  <c r="AH10" i="23"/>
  <c r="AI10" i="23" s="1"/>
  <c r="AH12" i="23"/>
  <c r="AI12" i="23" s="1"/>
  <c r="AH27" i="23"/>
  <c r="AI27" i="23" s="1"/>
  <c r="AH29" i="23"/>
  <c r="AI29" i="23" s="1"/>
  <c r="AH31" i="23"/>
  <c r="AI31" i="23" s="1"/>
  <c r="AH33" i="23"/>
  <c r="AI33" i="23" s="1"/>
  <c r="AH35" i="23"/>
  <c r="AI35" i="23" s="1"/>
  <c r="AM10" i="23"/>
  <c r="AN10" i="23" s="1"/>
  <c r="AM12" i="23"/>
  <c r="AN12" i="23" s="1"/>
  <c r="AM27" i="23"/>
  <c r="AN27" i="23" s="1"/>
  <c r="AM29" i="23"/>
  <c r="AN29" i="23" s="1"/>
  <c r="AM31" i="23"/>
  <c r="AN31" i="23" s="1"/>
  <c r="AM33" i="23"/>
  <c r="AN33" i="23" s="1"/>
  <c r="AM35" i="23"/>
  <c r="AN35" i="23" s="1"/>
  <c r="Y42" i="23"/>
  <c r="D18" i="23" s="1"/>
  <c r="O6" i="23"/>
  <c r="O7" i="23"/>
  <c r="O8" i="23"/>
  <c r="O9" i="23"/>
  <c r="O10" i="23"/>
  <c r="O11" i="23"/>
  <c r="O12" i="23"/>
  <c r="AM15" i="23"/>
  <c r="AN15" i="23" s="1"/>
  <c r="AH18" i="23"/>
  <c r="AI18" i="23" s="1"/>
  <c r="AD19" i="23"/>
  <c r="Y21" i="23"/>
  <c r="Y22" i="23"/>
  <c r="T24" i="23"/>
  <c r="O26" i="23"/>
  <c r="O27" i="23"/>
  <c r="O28" i="23"/>
  <c r="O29" i="23"/>
  <c r="O30" i="23"/>
  <c r="O31" i="23"/>
  <c r="O32" i="23"/>
  <c r="O33" i="23"/>
  <c r="O34" i="23"/>
  <c r="O35" i="23"/>
  <c r="O36" i="23"/>
  <c r="O42" i="23"/>
  <c r="D13" i="23" s="1"/>
  <c r="S42" i="23"/>
  <c r="T42" i="23" s="1"/>
  <c r="T6" i="23"/>
  <c r="T7" i="23"/>
  <c r="T8" i="23"/>
  <c r="T9" i="23"/>
  <c r="T10" i="23"/>
  <c r="T11" i="23"/>
  <c r="T12" i="23"/>
  <c r="O14" i="23"/>
  <c r="AM18" i="23"/>
  <c r="AN18" i="23" s="1"/>
  <c r="AH20" i="23"/>
  <c r="AI20" i="23" s="1"/>
  <c r="AD21" i="23"/>
  <c r="AD22" i="23"/>
  <c r="Y24" i="23"/>
  <c r="T26" i="23"/>
  <c r="T27" i="23"/>
  <c r="T28" i="23"/>
  <c r="T29" i="23"/>
  <c r="T30" i="23"/>
  <c r="T31" i="23"/>
  <c r="T32" i="23"/>
  <c r="T33" i="23"/>
  <c r="T34" i="23"/>
  <c r="T35" i="23"/>
  <c r="T36" i="23"/>
  <c r="T13" i="23"/>
  <c r="O15" i="23"/>
  <c r="Y13" i="23"/>
  <c r="AD25" i="23"/>
  <c r="AH27" i="22"/>
  <c r="AI27" i="22" s="1"/>
  <c r="AH30" i="22"/>
  <c r="AI30" i="22" s="1"/>
  <c r="AH33" i="22"/>
  <c r="AI33" i="22" s="1"/>
  <c r="AH36" i="22"/>
  <c r="AI36" i="22" s="1"/>
  <c r="AM8" i="22"/>
  <c r="AN8" i="22" s="1"/>
  <c r="AM27" i="22"/>
  <c r="AN27" i="22" s="1"/>
  <c r="AM30" i="22"/>
  <c r="AN30" i="22" s="1"/>
  <c r="AM33" i="22"/>
  <c r="AN33" i="22" s="1"/>
  <c r="AM36" i="22"/>
  <c r="AN36" i="22" s="1"/>
  <c r="AH12" i="22"/>
  <c r="AI12" i="22" s="1"/>
  <c r="AH42" i="22"/>
  <c r="AM42" i="22" s="1"/>
  <c r="AN42" i="22" s="1"/>
  <c r="AM12" i="22"/>
  <c r="AN12" i="22" s="1"/>
  <c r="AM23" i="22"/>
  <c r="AN23" i="22" s="1"/>
  <c r="AM26" i="22"/>
  <c r="AN26" i="22" s="1"/>
  <c r="AM29" i="22"/>
  <c r="AN29" i="22" s="1"/>
  <c r="AM32" i="22"/>
  <c r="AN32" i="22" s="1"/>
  <c r="AM35" i="22"/>
  <c r="AN35" i="22" s="1"/>
  <c r="AM16" i="22"/>
  <c r="AN16" i="22" s="1"/>
  <c r="AM24" i="22"/>
  <c r="AN24" i="22" s="1"/>
  <c r="O13" i="22"/>
  <c r="AH25" i="22"/>
  <c r="AI25" i="22" s="1"/>
  <c r="AH6" i="22"/>
  <c r="AI6" i="22" s="1"/>
  <c r="AH15" i="22"/>
  <c r="AI15" i="22" s="1"/>
  <c r="AH20" i="22"/>
  <c r="AI20" i="22" s="1"/>
  <c r="AH9" i="22"/>
  <c r="AI9" i="22" s="1"/>
  <c r="AM28" i="22"/>
  <c r="AN28" i="22" s="1"/>
  <c r="AM31" i="22"/>
  <c r="AN31" i="22" s="1"/>
  <c r="AM34" i="22"/>
  <c r="AN34" i="22" s="1"/>
  <c r="AM6" i="22"/>
  <c r="AN6" i="22" s="1"/>
  <c r="AH11" i="22"/>
  <c r="AI11" i="22" s="1"/>
  <c r="AH17" i="22"/>
  <c r="AI17" i="22" s="1"/>
  <c r="AM11" i="22"/>
  <c r="AN11" i="22" s="1"/>
  <c r="AM14" i="22"/>
  <c r="AN14" i="22" s="1"/>
  <c r="AM17" i="22"/>
  <c r="AN17" i="22" s="1"/>
  <c r="AH26" i="22"/>
  <c r="AI26" i="22" s="1"/>
  <c r="AH29" i="22"/>
  <c r="AI29" i="22" s="1"/>
  <c r="AH32" i="22"/>
  <c r="AI32" i="22" s="1"/>
  <c r="AH35" i="22"/>
  <c r="AI35" i="22" s="1"/>
  <c r="AH18" i="22"/>
  <c r="AI18" i="22" s="1"/>
  <c r="AH19" i="22"/>
  <c r="AI19" i="22" s="1"/>
  <c r="AM9" i="22"/>
  <c r="AN9" i="22" s="1"/>
  <c r="AH7" i="22"/>
  <c r="AI7" i="22" s="1"/>
  <c r="AM15" i="22"/>
  <c r="AN15" i="22" s="1"/>
  <c r="AM18" i="22"/>
  <c r="AN18" i="22" s="1"/>
  <c r="O20" i="22"/>
  <c r="AH16" i="22"/>
  <c r="AI16" i="22" s="1"/>
  <c r="AM20" i="22"/>
  <c r="AN20" i="22" s="1"/>
  <c r="AH10" i="22"/>
  <c r="AI10" i="22" s="1"/>
  <c r="Y15" i="22"/>
  <c r="AH23" i="22"/>
  <c r="AI23" i="22" s="1"/>
  <c r="O25" i="22"/>
  <c r="AM10" i="22"/>
  <c r="AN10" i="22" s="1"/>
  <c r="AH14" i="22"/>
  <c r="AI14" i="22" s="1"/>
  <c r="AM25" i="22"/>
  <c r="AN25" i="22" s="1"/>
  <c r="AH8" i="22"/>
  <c r="AI8" i="22" s="1"/>
  <c r="AH28" i="22"/>
  <c r="AI28" i="22" s="1"/>
  <c r="AH31" i="22"/>
  <c r="AI31" i="22" s="1"/>
  <c r="AH34" i="22"/>
  <c r="AI34" i="22" s="1"/>
  <c r="T23" i="22"/>
  <c r="D20" i="22"/>
  <c r="D19" i="22"/>
  <c r="O6" i="22"/>
  <c r="O7" i="22"/>
  <c r="O8" i="22"/>
  <c r="O9" i="22"/>
  <c r="O10" i="22"/>
  <c r="O11" i="22"/>
  <c r="O12" i="22"/>
  <c r="T24" i="22"/>
  <c r="O26" i="22"/>
  <c r="O27" i="22"/>
  <c r="O28" i="22"/>
  <c r="O29" i="22"/>
  <c r="O30" i="22"/>
  <c r="O31" i="22"/>
  <c r="O32" i="22"/>
  <c r="O33" i="22"/>
  <c r="O34" i="22"/>
  <c r="O35" i="22"/>
  <c r="O36" i="22"/>
  <c r="O42" i="22"/>
  <c r="D13" i="22" s="1"/>
  <c r="S42" i="22"/>
  <c r="T42" i="22" s="1"/>
  <c r="T6" i="22"/>
  <c r="T7" i="22"/>
  <c r="T8" i="22"/>
  <c r="T9" i="22"/>
  <c r="T10" i="22"/>
  <c r="T11" i="22"/>
  <c r="T12" i="22"/>
  <c r="O14" i="22"/>
  <c r="T26" i="22"/>
  <c r="T27" i="22"/>
  <c r="T28" i="22"/>
  <c r="T29" i="22"/>
  <c r="T30" i="22"/>
  <c r="T31" i="22"/>
  <c r="T32" i="22"/>
  <c r="T33" i="22"/>
  <c r="T34" i="22"/>
  <c r="T35" i="22"/>
  <c r="T36" i="22"/>
  <c r="AM19" i="22"/>
  <c r="AN19" i="22" s="1"/>
  <c r="AH21" i="22"/>
  <c r="AI21" i="22" s="1"/>
  <c r="AH22" i="22"/>
  <c r="AI22" i="22" s="1"/>
  <c r="Y42" i="22"/>
  <c r="D18" i="22" s="1"/>
  <c r="AM21" i="22"/>
  <c r="AN21" i="22" s="1"/>
  <c r="AM22" i="22"/>
  <c r="AN22" i="22" s="1"/>
  <c r="AH24" i="22"/>
  <c r="AI24" i="22" s="1"/>
  <c r="AH6" i="21"/>
  <c r="AI6" i="21" s="1"/>
  <c r="AH14" i="21"/>
  <c r="AI14" i="21" s="1"/>
  <c r="AH13" i="21"/>
  <c r="AI13" i="21" s="1"/>
  <c r="AM13" i="21"/>
  <c r="AN13" i="21" s="1"/>
  <c r="AH8" i="21"/>
  <c r="AI8" i="21" s="1"/>
  <c r="T14" i="21"/>
  <c r="AH16" i="21"/>
  <c r="AI16" i="21" s="1"/>
  <c r="AH23" i="21"/>
  <c r="AI23" i="21" s="1"/>
  <c r="AM16" i="21"/>
  <c r="AN16" i="21" s="1"/>
  <c r="O17" i="21"/>
  <c r="AH11" i="21"/>
  <c r="AI11" i="21" s="1"/>
  <c r="AM17" i="21"/>
  <c r="AN17" i="21" s="1"/>
  <c r="AM22" i="21"/>
  <c r="AN22" i="21" s="1"/>
  <c r="AH9" i="21"/>
  <c r="AI9" i="21" s="1"/>
  <c r="AM11" i="21"/>
  <c r="AN11" i="21" s="1"/>
  <c r="AH19" i="21"/>
  <c r="AI19" i="21" s="1"/>
  <c r="T22" i="21"/>
  <c r="AH28" i="21"/>
  <c r="AI28" i="21" s="1"/>
  <c r="AH34" i="21"/>
  <c r="AI34" i="21" s="1"/>
  <c r="AH7" i="21"/>
  <c r="AI7" i="21" s="1"/>
  <c r="AM9" i="21"/>
  <c r="AN9" i="21" s="1"/>
  <c r="AH20" i="21"/>
  <c r="AI20" i="21" s="1"/>
  <c r="AM28" i="21"/>
  <c r="AN28" i="21" s="1"/>
  <c r="AM34" i="21"/>
  <c r="AN34" i="21" s="1"/>
  <c r="AH42" i="21"/>
  <c r="AM42" i="21" s="1"/>
  <c r="AN42" i="21" s="1"/>
  <c r="AM6" i="21"/>
  <c r="AN6" i="21" s="1"/>
  <c r="AM8" i="21"/>
  <c r="AN8" i="21" s="1"/>
  <c r="AM10" i="21"/>
  <c r="AN10" i="21" s="1"/>
  <c r="AM12" i="21"/>
  <c r="AN12" i="21" s="1"/>
  <c r="Y15" i="21"/>
  <c r="T18" i="21"/>
  <c r="O20" i="21"/>
  <c r="AH24" i="21"/>
  <c r="AI24" i="21" s="1"/>
  <c r="AH25" i="21"/>
  <c r="AI25" i="21" s="1"/>
  <c r="O24" i="21"/>
  <c r="T17" i="21"/>
  <c r="AM20" i="21"/>
  <c r="AN20" i="21" s="1"/>
  <c r="AM23" i="21"/>
  <c r="AN23" i="21" s="1"/>
  <c r="T23" i="21"/>
  <c r="AM21" i="21"/>
  <c r="AN21" i="21" s="1"/>
  <c r="AH27" i="21"/>
  <c r="AI27" i="21" s="1"/>
  <c r="AH29" i="21"/>
  <c r="AI29" i="21" s="1"/>
  <c r="AH31" i="21"/>
  <c r="AI31" i="21" s="1"/>
  <c r="AH33" i="21"/>
  <c r="AI33" i="21" s="1"/>
  <c r="AH35" i="21"/>
  <c r="AI35" i="21" s="1"/>
  <c r="T21" i="21"/>
  <c r="AM27" i="21"/>
  <c r="AN27" i="21" s="1"/>
  <c r="AM29" i="21"/>
  <c r="AN29" i="21" s="1"/>
  <c r="AM31" i="21"/>
  <c r="AN31" i="21" s="1"/>
  <c r="AM33" i="21"/>
  <c r="AN33" i="21" s="1"/>
  <c r="AM35" i="21"/>
  <c r="AN35" i="21" s="1"/>
  <c r="Y42" i="21"/>
  <c r="D18" i="21" s="1"/>
  <c r="O6" i="21"/>
  <c r="O7" i="21"/>
  <c r="O8" i="21"/>
  <c r="O9" i="21"/>
  <c r="O10" i="21"/>
  <c r="O11" i="21"/>
  <c r="O12" i="21"/>
  <c r="AM15" i="21"/>
  <c r="AN15" i="21" s="1"/>
  <c r="AH18" i="21"/>
  <c r="AI18" i="21" s="1"/>
  <c r="T24" i="21"/>
  <c r="O26" i="21"/>
  <c r="O27" i="21"/>
  <c r="O28" i="21"/>
  <c r="O29" i="21"/>
  <c r="O30" i="21"/>
  <c r="O31" i="21"/>
  <c r="O32" i="21"/>
  <c r="O33" i="21"/>
  <c r="O34" i="21"/>
  <c r="O35" i="21"/>
  <c r="O36" i="21"/>
  <c r="O42" i="21"/>
  <c r="D13" i="21" s="1"/>
  <c r="S42" i="21"/>
  <c r="T42" i="21" s="1"/>
  <c r="T6" i="21"/>
  <c r="T7" i="21"/>
  <c r="T8" i="21"/>
  <c r="T9" i="21"/>
  <c r="T10" i="21"/>
  <c r="T11" i="21"/>
  <c r="T12" i="21"/>
  <c r="O14" i="21"/>
  <c r="T26" i="21"/>
  <c r="T27" i="21"/>
  <c r="T28" i="21"/>
  <c r="T29" i="21"/>
  <c r="T30" i="21"/>
  <c r="T31" i="21"/>
  <c r="T32" i="21"/>
  <c r="T33" i="21"/>
  <c r="T34" i="21"/>
  <c r="T35" i="21"/>
  <c r="T36" i="21"/>
  <c r="AM19" i="21"/>
  <c r="AN19" i="21" s="1"/>
  <c r="AH21" i="21"/>
  <c r="AI21" i="21" s="1"/>
  <c r="AH22" i="21"/>
  <c r="AI22" i="21" s="1"/>
  <c r="Y13" i="21"/>
  <c r="AD25" i="21"/>
  <c r="D19" i="21" s="1"/>
  <c r="AH13" i="20"/>
  <c r="AI13" i="20" s="1"/>
  <c r="AM18" i="20"/>
  <c r="AN18" i="20" s="1"/>
  <c r="AH35" i="20"/>
  <c r="AI35" i="20" s="1"/>
  <c r="AM30" i="20"/>
  <c r="AN30" i="20" s="1"/>
  <c r="AH19" i="20"/>
  <c r="AI19" i="20" s="1"/>
  <c r="AH28" i="20"/>
  <c r="AI28" i="20" s="1"/>
  <c r="AM36" i="20"/>
  <c r="AN36" i="20" s="1"/>
  <c r="AM16" i="20"/>
  <c r="AN16" i="20" s="1"/>
  <c r="AM9" i="20"/>
  <c r="AN9" i="20" s="1"/>
  <c r="AM20" i="20"/>
  <c r="AN20" i="20" s="1"/>
  <c r="AM31" i="20"/>
  <c r="AN31" i="20" s="1"/>
  <c r="AM6" i="20"/>
  <c r="AN6" i="20" s="1"/>
  <c r="AM22" i="20"/>
  <c r="AN22" i="20" s="1"/>
  <c r="AM25" i="20"/>
  <c r="AN25" i="20" s="1"/>
  <c r="AH33" i="20"/>
  <c r="AI33" i="20" s="1"/>
  <c r="Y19" i="20"/>
  <c r="AM7" i="20"/>
  <c r="AN7" i="20" s="1"/>
  <c r="AM10" i="20"/>
  <c r="AN10" i="20" s="1"/>
  <c r="AM13" i="20"/>
  <c r="AN13" i="20" s="1"/>
  <c r="AH20" i="20"/>
  <c r="AI20" i="20" s="1"/>
  <c r="AH36" i="20"/>
  <c r="AI36" i="20" s="1"/>
  <c r="AM17" i="20"/>
  <c r="AN17" i="20" s="1"/>
  <c r="AM8" i="20"/>
  <c r="AN8" i="20" s="1"/>
  <c r="AM11" i="20"/>
  <c r="AN11" i="20" s="1"/>
  <c r="AH14" i="20"/>
  <c r="AI14" i="20" s="1"/>
  <c r="AH29" i="20"/>
  <c r="AI29" i="20" s="1"/>
  <c r="AH24" i="20"/>
  <c r="AI24" i="20" s="1"/>
  <c r="AM21" i="20"/>
  <c r="AN21" i="20" s="1"/>
  <c r="AM24" i="20"/>
  <c r="AN24" i="20" s="1"/>
  <c r="AH27" i="20"/>
  <c r="AI27" i="20" s="1"/>
  <c r="AH42" i="19"/>
  <c r="AM42" i="19" s="1"/>
  <c r="AN42" i="19" s="1"/>
  <c r="AM12" i="20"/>
  <c r="AN12" i="20" s="1"/>
  <c r="T21" i="20"/>
  <c r="AM28" i="20"/>
  <c r="AN28" i="20" s="1"/>
  <c r="T18" i="20"/>
  <c r="O20" i="20"/>
  <c r="AH23" i="20"/>
  <c r="AI23" i="20" s="1"/>
  <c r="AH26" i="20"/>
  <c r="AI26" i="20" s="1"/>
  <c r="AM33" i="20"/>
  <c r="AN33" i="20" s="1"/>
  <c r="AH6" i="20"/>
  <c r="AI6" i="20" s="1"/>
  <c r="AH8" i="20"/>
  <c r="AI8" i="20" s="1"/>
  <c r="AH10" i="20"/>
  <c r="AI10" i="20" s="1"/>
  <c r="AH12" i="20"/>
  <c r="AI12" i="20" s="1"/>
  <c r="T20" i="20"/>
  <c r="O24" i="20"/>
  <c r="T22" i="20"/>
  <c r="O13" i="20"/>
  <c r="AM29" i="20"/>
  <c r="AN29" i="20" s="1"/>
  <c r="AH34" i="20"/>
  <c r="AI34" i="20" s="1"/>
  <c r="AM34" i="20"/>
  <c r="AN34" i="20" s="1"/>
  <c r="AM27" i="20"/>
  <c r="AN27" i="20" s="1"/>
  <c r="AH32" i="20"/>
  <c r="AI32" i="20" s="1"/>
  <c r="AH25" i="20"/>
  <c r="AI25" i="20" s="1"/>
  <c r="AM32" i="20"/>
  <c r="AN32" i="20" s="1"/>
  <c r="AH42" i="20"/>
  <c r="AM42" i="20" s="1"/>
  <c r="AN42" i="20" s="1"/>
  <c r="AH7" i="20"/>
  <c r="AI7" i="20" s="1"/>
  <c r="AH9" i="20"/>
  <c r="AI9" i="20" s="1"/>
  <c r="AH11" i="20"/>
  <c r="AI11" i="20" s="1"/>
  <c r="S42" i="20"/>
  <c r="T42" i="20" s="1"/>
  <c r="Y42" i="20"/>
  <c r="D18" i="20" s="1"/>
  <c r="D20" i="20"/>
  <c r="D19" i="20"/>
  <c r="T8" i="20"/>
  <c r="T30" i="20"/>
  <c r="AM14" i="20"/>
  <c r="AN14" i="20" s="1"/>
  <c r="AH16" i="20"/>
  <c r="AI16" i="20" s="1"/>
  <c r="AH17" i="20"/>
  <c r="AI17" i="20" s="1"/>
  <c r="T23" i="20"/>
  <c r="O25" i="20"/>
  <c r="T9" i="20"/>
  <c r="T31" i="20"/>
  <c r="AM15" i="20"/>
  <c r="AN15" i="20" s="1"/>
  <c r="AH18" i="20"/>
  <c r="AI18" i="20" s="1"/>
  <c r="T24" i="20"/>
  <c r="O26" i="20"/>
  <c r="O27" i="20"/>
  <c r="O28" i="20"/>
  <c r="O29" i="20"/>
  <c r="O30" i="20"/>
  <c r="O31" i="20"/>
  <c r="O32" i="20"/>
  <c r="O33" i="20"/>
  <c r="O34" i="20"/>
  <c r="O35" i="20"/>
  <c r="O36" i="20"/>
  <c r="O42" i="20"/>
  <c r="D13" i="20" s="1"/>
  <c r="T27" i="20"/>
  <c r="T13" i="20"/>
  <c r="O15" i="20"/>
  <c r="AM19" i="20"/>
  <c r="AN19" i="20" s="1"/>
  <c r="AH21" i="20"/>
  <c r="AI21" i="20" s="1"/>
  <c r="AH22" i="20"/>
  <c r="AI22" i="20" s="1"/>
  <c r="T34" i="20"/>
  <c r="T6" i="20"/>
  <c r="T10" i="20"/>
  <c r="T12" i="20"/>
  <c r="T26" i="20"/>
  <c r="T29" i="20"/>
  <c r="T36" i="20"/>
  <c r="T11" i="20"/>
  <c r="T28" i="20"/>
  <c r="T35" i="20"/>
  <c r="T7" i="20"/>
  <c r="T33" i="20"/>
  <c r="O14" i="20"/>
  <c r="T32" i="20"/>
  <c r="AM24" i="19"/>
  <c r="AN24" i="19" s="1"/>
  <c r="AM22" i="19"/>
  <c r="AN22" i="19" s="1"/>
  <c r="O15" i="19"/>
  <c r="AM23" i="19"/>
  <c r="AN23" i="19" s="1"/>
  <c r="AM28" i="19"/>
  <c r="AN28" i="19" s="1"/>
  <c r="AM17" i="19"/>
  <c r="AN17" i="19" s="1"/>
  <c r="AM9" i="19"/>
  <c r="AN9" i="19" s="1"/>
  <c r="AH29" i="19"/>
  <c r="AI29" i="19" s="1"/>
  <c r="AH32" i="19"/>
  <c r="AI32" i="19" s="1"/>
  <c r="AH35" i="19"/>
  <c r="AI35" i="19" s="1"/>
  <c r="AH10" i="19"/>
  <c r="AI10" i="19" s="1"/>
  <c r="AM26" i="19"/>
  <c r="AN26" i="19" s="1"/>
  <c r="AM29" i="19"/>
  <c r="AN29" i="19" s="1"/>
  <c r="AM32" i="19"/>
  <c r="AN32" i="19" s="1"/>
  <c r="AM35" i="19"/>
  <c r="AN35" i="19" s="1"/>
  <c r="AM13" i="19"/>
  <c r="AN13" i="19" s="1"/>
  <c r="AH24" i="19"/>
  <c r="AI24" i="19" s="1"/>
  <c r="AH27" i="19"/>
  <c r="AI27" i="19" s="1"/>
  <c r="AH30" i="19"/>
  <c r="AI30" i="19" s="1"/>
  <c r="AH33" i="19"/>
  <c r="AI33" i="19" s="1"/>
  <c r="AH36" i="19"/>
  <c r="AI36" i="19" s="1"/>
  <c r="AH20" i="19"/>
  <c r="AI20" i="19" s="1"/>
  <c r="AM11" i="19"/>
  <c r="AN11" i="19" s="1"/>
  <c r="AH14" i="19"/>
  <c r="AI14" i="19" s="1"/>
  <c r="T23" i="19"/>
  <c r="AH6" i="19"/>
  <c r="AI6" i="19" s="1"/>
  <c r="AM14" i="19"/>
  <c r="AN14" i="19" s="1"/>
  <c r="AH9" i="19"/>
  <c r="AI9" i="19" s="1"/>
  <c r="O17" i="19"/>
  <c r="AH8" i="19"/>
  <c r="AI8" i="19" s="1"/>
  <c r="T14" i="19"/>
  <c r="Y20" i="19"/>
  <c r="AM6" i="19"/>
  <c r="AN6" i="19" s="1"/>
  <c r="AM20" i="19"/>
  <c r="AN20" i="19" s="1"/>
  <c r="T13" i="19"/>
  <c r="AH13" i="19"/>
  <c r="AI13" i="19" s="1"/>
  <c r="O16" i="19"/>
  <c r="AM19" i="19"/>
  <c r="AN19" i="19" s="1"/>
  <c r="AH25" i="19"/>
  <c r="AI25" i="19" s="1"/>
  <c r="AH22" i="19"/>
  <c r="AI22" i="19" s="1"/>
  <c r="AH7" i="19"/>
  <c r="AI7" i="19" s="1"/>
  <c r="AH19" i="19"/>
  <c r="AI19" i="19" s="1"/>
  <c r="O25" i="19"/>
  <c r="AM7" i="19"/>
  <c r="AN7" i="19" s="1"/>
  <c r="AH12" i="19"/>
  <c r="AI12" i="19" s="1"/>
  <c r="AM18" i="19"/>
  <c r="AN18" i="19" s="1"/>
  <c r="AH21" i="19"/>
  <c r="AI21" i="19" s="1"/>
  <c r="AM12" i="19"/>
  <c r="AN12" i="19" s="1"/>
  <c r="AM16" i="19"/>
  <c r="AN16" i="19" s="1"/>
  <c r="AM21" i="19"/>
  <c r="AN21" i="19" s="1"/>
  <c r="AH28" i="19"/>
  <c r="AI28" i="19" s="1"/>
  <c r="AH31" i="19"/>
  <c r="AI31" i="19" s="1"/>
  <c r="AH34" i="19"/>
  <c r="AI34" i="19" s="1"/>
  <c r="AM31" i="19"/>
  <c r="AN31" i="19" s="1"/>
  <c r="AM34" i="19"/>
  <c r="AN34" i="19" s="1"/>
  <c r="O6" i="19"/>
  <c r="O7" i="19"/>
  <c r="O8" i="19"/>
  <c r="O9" i="19"/>
  <c r="O10" i="19"/>
  <c r="O11" i="19"/>
  <c r="O12" i="19"/>
  <c r="AM15" i="19"/>
  <c r="AN15" i="19" s="1"/>
  <c r="AH18" i="19"/>
  <c r="AI18" i="19" s="1"/>
  <c r="AD19" i="19"/>
  <c r="Y21" i="19"/>
  <c r="Y22" i="19"/>
  <c r="T24" i="19"/>
  <c r="O26" i="19"/>
  <c r="O27" i="19"/>
  <c r="O28" i="19"/>
  <c r="O29" i="19"/>
  <c r="O30" i="19"/>
  <c r="O31" i="19"/>
  <c r="O32" i="19"/>
  <c r="O33" i="19"/>
  <c r="O34" i="19"/>
  <c r="O35" i="19"/>
  <c r="O36" i="19"/>
  <c r="O42" i="19"/>
  <c r="D13" i="19" s="1"/>
  <c r="S42" i="19"/>
  <c r="T42" i="19" s="1"/>
  <c r="T6" i="19"/>
  <c r="T7" i="19"/>
  <c r="T8" i="19"/>
  <c r="T9" i="19"/>
  <c r="T10" i="19"/>
  <c r="T11" i="19"/>
  <c r="T12" i="19"/>
  <c r="O14" i="19"/>
  <c r="AD21" i="19"/>
  <c r="AD22" i="19"/>
  <c r="Y24" i="19"/>
  <c r="T26" i="19"/>
  <c r="T27" i="19"/>
  <c r="T28" i="19"/>
  <c r="T29" i="19"/>
  <c r="T30" i="19"/>
  <c r="T31" i="19"/>
  <c r="T32" i="19"/>
  <c r="T33" i="19"/>
  <c r="T34" i="19"/>
  <c r="T35" i="19"/>
  <c r="T36" i="19"/>
  <c r="Y42" i="19"/>
  <c r="D18" i="19" s="1"/>
  <c r="Y13" i="19"/>
  <c r="AD25" i="19"/>
  <c r="AM17" i="18"/>
  <c r="AN17" i="18" s="1"/>
  <c r="AH10" i="18"/>
  <c r="AI10" i="18" s="1"/>
  <c r="O16" i="18"/>
  <c r="AH8" i="18"/>
  <c r="AI8" i="18" s="1"/>
  <c r="AM14" i="18"/>
  <c r="AN14" i="18" s="1"/>
  <c r="AM19" i="18"/>
  <c r="AN19" i="18" s="1"/>
  <c r="AH13" i="18"/>
  <c r="AI13" i="18" s="1"/>
  <c r="AM29" i="18"/>
  <c r="AN29" i="18" s="1"/>
  <c r="AH30" i="18"/>
  <c r="AI30" i="18" s="1"/>
  <c r="AH21" i="18"/>
  <c r="AI21" i="18" s="1"/>
  <c r="AH6" i="18"/>
  <c r="AI6" i="18" s="1"/>
  <c r="T14" i="18"/>
  <c r="AH25" i="18"/>
  <c r="AI25" i="18" s="1"/>
  <c r="AM28" i="18"/>
  <c r="AN28" i="18" s="1"/>
  <c r="AM12" i="18"/>
  <c r="AN12" i="18" s="1"/>
  <c r="AH15" i="18"/>
  <c r="AI15" i="18" s="1"/>
  <c r="AH19" i="18"/>
  <c r="AI19" i="18" s="1"/>
  <c r="AM9" i="18"/>
  <c r="AN9" i="18" s="1"/>
  <c r="AH17" i="18"/>
  <c r="AI17" i="18" s="1"/>
  <c r="O23" i="18"/>
  <c r="AH7" i="18"/>
  <c r="AI7" i="18" s="1"/>
  <c r="AH14" i="18"/>
  <c r="AI14" i="18" s="1"/>
  <c r="AH32" i="18"/>
  <c r="AI32" i="18" s="1"/>
  <c r="AH35" i="18"/>
  <c r="AI35" i="18" s="1"/>
  <c r="AH12" i="18"/>
  <c r="AI12" i="18" s="1"/>
  <c r="T23" i="18"/>
  <c r="O25" i="18"/>
  <c r="T20" i="18"/>
  <c r="AM21" i="18"/>
  <c r="AN21" i="18" s="1"/>
  <c r="T25" i="18"/>
  <c r="AM30" i="18"/>
  <c r="AN30" i="18" s="1"/>
  <c r="AH28" i="18"/>
  <c r="AI28" i="18" s="1"/>
  <c r="AH33" i="18"/>
  <c r="AI33" i="18" s="1"/>
  <c r="AH36" i="18"/>
  <c r="AI36" i="18" s="1"/>
  <c r="AM16" i="18"/>
  <c r="AN16" i="18" s="1"/>
  <c r="O13" i="18"/>
  <c r="O15" i="18"/>
  <c r="AM18" i="18"/>
  <c r="AN18" i="18" s="1"/>
  <c r="AM26" i="18"/>
  <c r="AN26" i="18" s="1"/>
  <c r="AH31" i="18"/>
  <c r="AI31" i="18" s="1"/>
  <c r="AH20" i="18"/>
  <c r="AI20" i="18" s="1"/>
  <c r="AH22" i="18"/>
  <c r="AI22" i="18" s="1"/>
  <c r="AM24" i="18"/>
  <c r="AN24" i="18" s="1"/>
  <c r="AM31" i="18"/>
  <c r="AN31" i="18" s="1"/>
  <c r="AH34" i="18"/>
  <c r="AI34" i="18" s="1"/>
  <c r="AM11" i="18"/>
  <c r="AN11" i="18" s="1"/>
  <c r="T13" i="18"/>
  <c r="AM22" i="18"/>
  <c r="AN22" i="18" s="1"/>
  <c r="AH24" i="18"/>
  <c r="AI24" i="18" s="1"/>
  <c r="AH29" i="18"/>
  <c r="AI29" i="18" s="1"/>
  <c r="AM34" i="18"/>
  <c r="AN34" i="18" s="1"/>
  <c r="O6" i="18"/>
  <c r="O7" i="18"/>
  <c r="O8" i="18"/>
  <c r="O9" i="18"/>
  <c r="O10" i="18"/>
  <c r="O11" i="18"/>
  <c r="O12" i="18"/>
  <c r="AM15" i="18"/>
  <c r="AN15" i="18" s="1"/>
  <c r="AH18" i="18"/>
  <c r="AI18" i="18" s="1"/>
  <c r="AD19" i="18"/>
  <c r="Y21" i="18"/>
  <c r="Y22" i="18"/>
  <c r="T24" i="18"/>
  <c r="O26" i="18"/>
  <c r="O27" i="18"/>
  <c r="O28" i="18"/>
  <c r="O29" i="18"/>
  <c r="O30" i="18"/>
  <c r="O31" i="18"/>
  <c r="O32" i="18"/>
  <c r="O33" i="18"/>
  <c r="O34" i="18"/>
  <c r="O35" i="18"/>
  <c r="O36" i="18"/>
  <c r="O42" i="18"/>
  <c r="D13" i="18" s="1"/>
  <c r="T6" i="18"/>
  <c r="T7" i="18"/>
  <c r="T8" i="18"/>
  <c r="T9" i="18"/>
  <c r="T10" i="18"/>
  <c r="T11" i="18"/>
  <c r="T12" i="18"/>
  <c r="O14" i="18"/>
  <c r="AD21" i="18"/>
  <c r="AD22" i="18"/>
  <c r="Y24" i="18"/>
  <c r="T26" i="18"/>
  <c r="T27" i="18"/>
  <c r="T28" i="18"/>
  <c r="T29" i="18"/>
  <c r="T30" i="18"/>
  <c r="T31" i="18"/>
  <c r="T32" i="18"/>
  <c r="T33" i="18"/>
  <c r="T34" i="18"/>
  <c r="T35" i="18"/>
  <c r="T36" i="18"/>
  <c r="S42" i="18"/>
  <c r="T42" i="18" s="1"/>
  <c r="Y42" i="18"/>
  <c r="D18" i="18" s="1"/>
  <c r="AH18" i="17"/>
  <c r="AI18" i="17" s="1"/>
  <c r="AM15" i="17"/>
  <c r="AN15" i="17" s="1"/>
  <c r="AM26" i="17"/>
  <c r="AN26" i="17" s="1"/>
  <c r="AM29" i="17"/>
  <c r="AN29" i="17" s="1"/>
  <c r="AM32" i="17"/>
  <c r="AN32" i="17" s="1"/>
  <c r="AM35" i="17"/>
  <c r="AN35" i="17" s="1"/>
  <c r="AH19" i="17"/>
  <c r="AI19" i="17" s="1"/>
  <c r="AH24" i="17"/>
  <c r="AI24" i="17" s="1"/>
  <c r="AM6" i="17"/>
  <c r="AN6" i="17" s="1"/>
  <c r="AM9" i="17"/>
  <c r="AN9" i="17" s="1"/>
  <c r="AM12" i="17"/>
  <c r="AN12" i="17" s="1"/>
  <c r="AH15" i="17"/>
  <c r="AI15" i="17" s="1"/>
  <c r="AM17" i="17"/>
  <c r="AN17" i="17" s="1"/>
  <c r="O18" i="17"/>
  <c r="Y19" i="17"/>
  <c r="AH26" i="17"/>
  <c r="AI26" i="17" s="1"/>
  <c r="AH29" i="17"/>
  <c r="AI29" i="17" s="1"/>
  <c r="AH35" i="17"/>
  <c r="AI35" i="17" s="1"/>
  <c r="AH21" i="17"/>
  <c r="AI21" i="17" s="1"/>
  <c r="T18" i="17"/>
  <c r="AM14" i="17"/>
  <c r="AN14" i="17" s="1"/>
  <c r="AH16" i="17"/>
  <c r="AI16" i="17" s="1"/>
  <c r="AM24" i="17"/>
  <c r="AN24" i="17" s="1"/>
  <c r="AM21" i="17"/>
  <c r="AN21" i="17" s="1"/>
  <c r="AM16" i="17"/>
  <c r="AN16" i="17" s="1"/>
  <c r="AM13" i="17"/>
  <c r="AN13" i="17" s="1"/>
  <c r="AH25" i="17"/>
  <c r="AI25" i="17" s="1"/>
  <c r="AM22" i="17"/>
  <c r="AN22" i="17" s="1"/>
  <c r="AM25" i="17"/>
  <c r="AN25" i="17" s="1"/>
  <c r="AH28" i="17"/>
  <c r="AI28" i="17" s="1"/>
  <c r="AH31" i="17"/>
  <c r="AI31" i="17" s="1"/>
  <c r="AH34" i="17"/>
  <c r="AI34" i="17" s="1"/>
  <c r="AH8" i="17"/>
  <c r="AI8" i="17" s="1"/>
  <c r="AH11" i="17"/>
  <c r="AI11" i="17" s="1"/>
  <c r="AH17" i="17"/>
  <c r="AI17" i="17" s="1"/>
  <c r="AM23" i="17"/>
  <c r="AN23" i="17" s="1"/>
  <c r="AM28" i="17"/>
  <c r="AN28" i="17" s="1"/>
  <c r="AM31" i="17"/>
  <c r="AN31" i="17" s="1"/>
  <c r="AM34" i="17"/>
  <c r="AN34" i="17" s="1"/>
  <c r="O11" i="17"/>
  <c r="T24" i="17"/>
  <c r="O27" i="17"/>
  <c r="O28" i="17"/>
  <c r="O34" i="17"/>
  <c r="T25" i="17"/>
  <c r="S42" i="17"/>
  <c r="T42" i="17" s="1"/>
  <c r="O8" i="17"/>
  <c r="Y21" i="17"/>
  <c r="O26" i="17"/>
  <c r="O29" i="17"/>
  <c r="O13" i="17"/>
  <c r="T6" i="17"/>
  <c r="T7" i="17"/>
  <c r="T9" i="17"/>
  <c r="T11" i="17"/>
  <c r="T12" i="17"/>
  <c r="O14" i="17"/>
  <c r="AD21" i="17"/>
  <c r="AD22" i="17"/>
  <c r="Y24" i="17"/>
  <c r="T26" i="17"/>
  <c r="T27" i="17"/>
  <c r="T28" i="17"/>
  <c r="T29" i="17"/>
  <c r="T30" i="17"/>
  <c r="T31" i="17"/>
  <c r="T32" i="17"/>
  <c r="T33" i="17"/>
  <c r="T34" i="17"/>
  <c r="T35" i="17"/>
  <c r="T36" i="17"/>
  <c r="O6" i="17"/>
  <c r="O30" i="17"/>
  <c r="T8" i="17"/>
  <c r="T10" i="17"/>
  <c r="T13" i="17"/>
  <c r="O15" i="17"/>
  <c r="AM19" i="17"/>
  <c r="AN19" i="17" s="1"/>
  <c r="AH22" i="17"/>
  <c r="AI22" i="17" s="1"/>
  <c r="AM20" i="17"/>
  <c r="AN20" i="17" s="1"/>
  <c r="AH23" i="17"/>
  <c r="AI23" i="17" s="1"/>
  <c r="Y42" i="17"/>
  <c r="D18" i="17" s="1"/>
  <c r="O10" i="17"/>
  <c r="O31" i="17"/>
  <c r="O9" i="17"/>
  <c r="O33" i="17"/>
  <c r="O35" i="17"/>
  <c r="AH7" i="17"/>
  <c r="AI7" i="17" s="1"/>
  <c r="AH12" i="17"/>
  <c r="AI12" i="17" s="1"/>
  <c r="AH32" i="17"/>
  <c r="AI32" i="17" s="1"/>
  <c r="AH36" i="17"/>
  <c r="AI36" i="17" s="1"/>
  <c r="AH42" i="17"/>
  <c r="X42" i="5"/>
  <c r="S42" i="5"/>
  <c r="Y42" i="3"/>
  <c r="AX42" i="15"/>
  <c r="BH42" i="15" s="1"/>
  <c r="AW42" i="15"/>
  <c r="BG42" i="15" s="1"/>
  <c r="AV42" i="15"/>
  <c r="BF42" i="15" s="1"/>
  <c r="AU42" i="15"/>
  <c r="BE42" i="15" s="1"/>
  <c r="AT42" i="15"/>
  <c r="BD42" i="15" s="1"/>
  <c r="AS42" i="15"/>
  <c r="BC42" i="15" s="1"/>
  <c r="AD42" i="15"/>
  <c r="AN42" i="15" s="1"/>
  <c r="AC42" i="15"/>
  <c r="AM42" i="15" s="1"/>
  <c r="AB42" i="15"/>
  <c r="AL42" i="15" s="1"/>
  <c r="AA42" i="15"/>
  <c r="AK42" i="15" s="1"/>
  <c r="Z42" i="15"/>
  <c r="AJ42" i="15" s="1"/>
  <c r="Y42" i="15"/>
  <c r="AI42" i="15" s="1"/>
  <c r="BH36" i="15"/>
  <c r="BG36" i="15"/>
  <c r="BF36" i="15"/>
  <c r="BE36" i="15"/>
  <c r="BD36" i="15"/>
  <c r="BC36" i="15"/>
  <c r="AX36" i="15"/>
  <c r="AW36" i="15"/>
  <c r="AV36" i="15"/>
  <c r="AU36" i="15"/>
  <c r="AT36" i="15"/>
  <c r="AS36" i="15"/>
  <c r="AN36" i="15"/>
  <c r="AM36" i="15"/>
  <c r="AL36" i="15"/>
  <c r="AK36" i="15"/>
  <c r="AJ36" i="15"/>
  <c r="AI36" i="15"/>
  <c r="AD36" i="15"/>
  <c r="AC36" i="15"/>
  <c r="AB36" i="15"/>
  <c r="AA36" i="15"/>
  <c r="Z36" i="15"/>
  <c r="Y36" i="15"/>
  <c r="BH35" i="15"/>
  <c r="BG35" i="15"/>
  <c r="BF35" i="15"/>
  <c r="BE35" i="15"/>
  <c r="BD35" i="15"/>
  <c r="BC35" i="15"/>
  <c r="AX35" i="15"/>
  <c r="AW35" i="15"/>
  <c r="AV35" i="15"/>
  <c r="AU35" i="15"/>
  <c r="AT35" i="15"/>
  <c r="AS35" i="15"/>
  <c r="AN35" i="15"/>
  <c r="AM35" i="15"/>
  <c r="AL35" i="15"/>
  <c r="AK35" i="15"/>
  <c r="AJ35" i="15"/>
  <c r="AI35" i="15"/>
  <c r="AD35" i="15"/>
  <c r="AC35" i="15"/>
  <c r="AB35" i="15"/>
  <c r="AA35" i="15"/>
  <c r="Z35" i="15"/>
  <c r="Y35" i="15"/>
  <c r="BH34" i="15"/>
  <c r="BG34" i="15"/>
  <c r="BF34" i="15"/>
  <c r="BE34" i="15"/>
  <c r="BD34" i="15"/>
  <c r="BC34" i="15"/>
  <c r="AX34" i="15"/>
  <c r="AW34" i="15"/>
  <c r="AV34" i="15"/>
  <c r="AU34" i="15"/>
  <c r="AT34" i="15"/>
  <c r="AS34" i="15"/>
  <c r="AN34" i="15"/>
  <c r="AM34" i="15"/>
  <c r="AL34" i="15"/>
  <c r="AK34" i="15"/>
  <c r="AJ34" i="15"/>
  <c r="AI34" i="15"/>
  <c r="AD34" i="15"/>
  <c r="AC34" i="15"/>
  <c r="AB34" i="15"/>
  <c r="AA34" i="15"/>
  <c r="Z34" i="15"/>
  <c r="Y34" i="15"/>
  <c r="BH33" i="15"/>
  <c r="BG33" i="15"/>
  <c r="BF33" i="15"/>
  <c r="BE33" i="15"/>
  <c r="BD33" i="15"/>
  <c r="BC33" i="15"/>
  <c r="AX33" i="15"/>
  <c r="AW33" i="15"/>
  <c r="AV33" i="15"/>
  <c r="AU33" i="15"/>
  <c r="AT33" i="15"/>
  <c r="AS33" i="15"/>
  <c r="AN33" i="15"/>
  <c r="AM33" i="15"/>
  <c r="AL33" i="15"/>
  <c r="AK33" i="15"/>
  <c r="AJ33" i="15"/>
  <c r="AI33" i="15"/>
  <c r="AD33" i="15"/>
  <c r="AC33" i="15"/>
  <c r="AB33" i="15"/>
  <c r="AA33" i="15"/>
  <c r="Z33" i="15"/>
  <c r="Y33" i="15"/>
  <c r="BH32" i="15"/>
  <c r="BG32" i="15"/>
  <c r="BF32" i="15"/>
  <c r="BE32" i="15"/>
  <c r="BD32" i="15"/>
  <c r="BC32" i="15"/>
  <c r="AX32" i="15"/>
  <c r="AW32" i="15"/>
  <c r="AV32" i="15"/>
  <c r="AU32" i="15"/>
  <c r="AT32" i="15"/>
  <c r="AS32" i="15"/>
  <c r="AN32" i="15"/>
  <c r="AM32" i="15"/>
  <c r="AL32" i="15"/>
  <c r="AK32" i="15"/>
  <c r="AJ32" i="15"/>
  <c r="AI32" i="15"/>
  <c r="AD32" i="15"/>
  <c r="AC32" i="15"/>
  <c r="AB32" i="15"/>
  <c r="AA32" i="15"/>
  <c r="Z32" i="15"/>
  <c r="Y32" i="15"/>
  <c r="BH31" i="15"/>
  <c r="BG31" i="15"/>
  <c r="BF31" i="15"/>
  <c r="BE31" i="15"/>
  <c r="BD31" i="15"/>
  <c r="BC31" i="15"/>
  <c r="AX31" i="15"/>
  <c r="AW31" i="15"/>
  <c r="AV31" i="15"/>
  <c r="AU31" i="15"/>
  <c r="AT31" i="15"/>
  <c r="AS31" i="15"/>
  <c r="AN31" i="15"/>
  <c r="AM31" i="15"/>
  <c r="AL31" i="15"/>
  <c r="AK31" i="15"/>
  <c r="AJ31" i="15"/>
  <c r="AI31" i="15"/>
  <c r="AD31" i="15"/>
  <c r="AC31" i="15"/>
  <c r="AB31" i="15"/>
  <c r="AA31" i="15"/>
  <c r="Z31" i="15"/>
  <c r="Y31" i="15"/>
  <c r="BH30" i="15"/>
  <c r="BG30" i="15"/>
  <c r="BF30" i="15"/>
  <c r="BE30" i="15"/>
  <c r="BD30" i="15"/>
  <c r="BC30" i="15"/>
  <c r="AX30" i="15"/>
  <c r="AW30" i="15"/>
  <c r="AV30" i="15"/>
  <c r="AU30" i="15"/>
  <c r="AT30" i="15"/>
  <c r="AS30" i="15"/>
  <c r="AN30" i="15"/>
  <c r="AM30" i="15"/>
  <c r="AL30" i="15"/>
  <c r="AK30" i="15"/>
  <c r="AJ30" i="15"/>
  <c r="AI30" i="15"/>
  <c r="AD30" i="15"/>
  <c r="AC30" i="15"/>
  <c r="AB30" i="15"/>
  <c r="AA30" i="15"/>
  <c r="Z30" i="15"/>
  <c r="Y30" i="15"/>
  <c r="BH29" i="15"/>
  <c r="BG29" i="15"/>
  <c r="BF29" i="15"/>
  <c r="BE29" i="15"/>
  <c r="BD29" i="15"/>
  <c r="BC29" i="15"/>
  <c r="AX29" i="15"/>
  <c r="AW29" i="15"/>
  <c r="AV29" i="15"/>
  <c r="AU29" i="15"/>
  <c r="AT29" i="15"/>
  <c r="AS29" i="15"/>
  <c r="AN29" i="15"/>
  <c r="AM29" i="15"/>
  <c r="AL29" i="15"/>
  <c r="AK29" i="15"/>
  <c r="AJ29" i="15"/>
  <c r="AI29" i="15"/>
  <c r="AD29" i="15"/>
  <c r="AC29" i="15"/>
  <c r="AB29" i="15"/>
  <c r="AA29" i="15"/>
  <c r="Z29" i="15"/>
  <c r="Y29" i="15"/>
  <c r="BH28" i="15"/>
  <c r="BG28" i="15"/>
  <c r="BF28" i="15"/>
  <c r="BE28" i="15"/>
  <c r="BD28" i="15"/>
  <c r="BC28" i="15"/>
  <c r="AX28" i="15"/>
  <c r="AW28" i="15"/>
  <c r="AV28" i="15"/>
  <c r="AU28" i="15"/>
  <c r="AT28" i="15"/>
  <c r="AS28" i="15"/>
  <c r="AN28" i="15"/>
  <c r="AM28" i="15"/>
  <c r="AL28" i="15"/>
  <c r="AK28" i="15"/>
  <c r="AJ28" i="15"/>
  <c r="AI28" i="15"/>
  <c r="AD28" i="15"/>
  <c r="AC28" i="15"/>
  <c r="AB28" i="15"/>
  <c r="AA28" i="15"/>
  <c r="Z28" i="15"/>
  <c r="Y28" i="15"/>
  <c r="BH27" i="15"/>
  <c r="BG27" i="15"/>
  <c r="BF27" i="15"/>
  <c r="BE27" i="15"/>
  <c r="BD27" i="15"/>
  <c r="BC27" i="15"/>
  <c r="AX27" i="15"/>
  <c r="AW27" i="15"/>
  <c r="AV27" i="15"/>
  <c r="AU27" i="15"/>
  <c r="AT27" i="15"/>
  <c r="AS27" i="15"/>
  <c r="AN27" i="15"/>
  <c r="AM27" i="15"/>
  <c r="AL27" i="15"/>
  <c r="AK27" i="15"/>
  <c r="AJ27" i="15"/>
  <c r="AI27" i="15"/>
  <c r="AD27" i="15"/>
  <c r="AC27" i="15"/>
  <c r="AB27" i="15"/>
  <c r="AA27" i="15"/>
  <c r="Z27" i="15"/>
  <c r="Y27" i="15"/>
  <c r="BH26" i="15"/>
  <c r="BG26" i="15"/>
  <c r="BF26" i="15"/>
  <c r="BE26" i="15"/>
  <c r="BD26" i="15"/>
  <c r="BC26" i="15"/>
  <c r="AX26" i="15"/>
  <c r="AW26" i="15"/>
  <c r="AV26" i="15"/>
  <c r="AU26" i="15"/>
  <c r="AT26" i="15"/>
  <c r="AS26" i="15"/>
  <c r="AN26" i="15"/>
  <c r="AM26" i="15"/>
  <c r="AL26" i="15"/>
  <c r="AK26" i="15"/>
  <c r="AJ26" i="15"/>
  <c r="AI26" i="15"/>
  <c r="AD26" i="15"/>
  <c r="AC26" i="15"/>
  <c r="AB26" i="15"/>
  <c r="AA26" i="15"/>
  <c r="Z26" i="15"/>
  <c r="Y26" i="15"/>
  <c r="BH25" i="15"/>
  <c r="BG25" i="15"/>
  <c r="BF25" i="15"/>
  <c r="BE25" i="15"/>
  <c r="BD25" i="15"/>
  <c r="BC25" i="15"/>
  <c r="AX25" i="15"/>
  <c r="AW25" i="15"/>
  <c r="AV25" i="15"/>
  <c r="AU25" i="15"/>
  <c r="AT25" i="15"/>
  <c r="AS25" i="15"/>
  <c r="AN25" i="15"/>
  <c r="AM25" i="15"/>
  <c r="AL25" i="15"/>
  <c r="AK25" i="15"/>
  <c r="AJ25" i="15"/>
  <c r="AI25" i="15"/>
  <c r="AD25" i="15"/>
  <c r="AC25" i="15"/>
  <c r="AB25" i="15"/>
  <c r="AA25" i="15"/>
  <c r="Z25" i="15"/>
  <c r="Y25" i="15"/>
  <c r="BH24" i="15"/>
  <c r="BG24" i="15"/>
  <c r="BF24" i="15"/>
  <c r="BE24" i="15"/>
  <c r="BD24" i="15"/>
  <c r="BC24" i="15"/>
  <c r="AX24" i="15"/>
  <c r="AW24" i="15"/>
  <c r="AV24" i="15"/>
  <c r="AU24" i="15"/>
  <c r="AT24" i="15"/>
  <c r="AS24" i="15"/>
  <c r="AN24" i="15"/>
  <c r="AM24" i="15"/>
  <c r="AL24" i="15"/>
  <c r="AK24" i="15"/>
  <c r="AJ24" i="15"/>
  <c r="AI24" i="15"/>
  <c r="AD24" i="15"/>
  <c r="AC24" i="15"/>
  <c r="AB24" i="15"/>
  <c r="AA24" i="15"/>
  <c r="Z24" i="15"/>
  <c r="Y24" i="15"/>
  <c r="BH23" i="15"/>
  <c r="BG23" i="15"/>
  <c r="BF23" i="15"/>
  <c r="BE23" i="15"/>
  <c r="BD23" i="15"/>
  <c r="BC23" i="15"/>
  <c r="AX23" i="15"/>
  <c r="AW23" i="15"/>
  <c r="AV23" i="15"/>
  <c r="AU23" i="15"/>
  <c r="AT23" i="15"/>
  <c r="AS23" i="15"/>
  <c r="AN23" i="15"/>
  <c r="AM23" i="15"/>
  <c r="AL23" i="15"/>
  <c r="AK23" i="15"/>
  <c r="AJ23" i="15"/>
  <c r="AI23" i="15"/>
  <c r="AD23" i="15"/>
  <c r="AC23" i="15"/>
  <c r="AB23" i="15"/>
  <c r="AA23" i="15"/>
  <c r="Z23" i="15"/>
  <c r="Y23" i="15"/>
  <c r="BH22" i="15"/>
  <c r="BG22" i="15"/>
  <c r="BF22" i="15"/>
  <c r="BE22" i="15"/>
  <c r="BD22" i="15"/>
  <c r="BC22" i="15"/>
  <c r="AX22" i="15"/>
  <c r="AW22" i="15"/>
  <c r="AV22" i="15"/>
  <c r="AU22" i="15"/>
  <c r="AT22" i="15"/>
  <c r="AS22" i="15"/>
  <c r="AN22" i="15"/>
  <c r="AM22" i="15"/>
  <c r="AL22" i="15"/>
  <c r="AK22" i="15"/>
  <c r="AJ22" i="15"/>
  <c r="AI22" i="15"/>
  <c r="AD22" i="15"/>
  <c r="AC22" i="15"/>
  <c r="AB22" i="15"/>
  <c r="AA22" i="15"/>
  <c r="Z22" i="15"/>
  <c r="Y22" i="15"/>
  <c r="BH21" i="15"/>
  <c r="BG21" i="15"/>
  <c r="BF21" i="15"/>
  <c r="BE21" i="15"/>
  <c r="BD21" i="15"/>
  <c r="BC21" i="15"/>
  <c r="AX21" i="15"/>
  <c r="AW21" i="15"/>
  <c r="AV21" i="15"/>
  <c r="AU21" i="15"/>
  <c r="AT21" i="15"/>
  <c r="AS21" i="15"/>
  <c r="AN21" i="15"/>
  <c r="AM21" i="15"/>
  <c r="AL21" i="15"/>
  <c r="AK21" i="15"/>
  <c r="AJ21" i="15"/>
  <c r="AI21" i="15"/>
  <c r="AD21" i="15"/>
  <c r="AC21" i="15"/>
  <c r="AB21" i="15"/>
  <c r="AA21" i="15"/>
  <c r="Z21" i="15"/>
  <c r="Y21" i="15"/>
  <c r="BH20" i="15"/>
  <c r="BG20" i="15"/>
  <c r="BF20" i="15"/>
  <c r="BE20" i="15"/>
  <c r="BD20" i="15"/>
  <c r="BC20" i="15"/>
  <c r="AX20" i="15"/>
  <c r="AW20" i="15"/>
  <c r="AV20" i="15"/>
  <c r="AU20" i="15"/>
  <c r="AT20" i="15"/>
  <c r="AS20" i="15"/>
  <c r="AN20" i="15"/>
  <c r="AM20" i="15"/>
  <c r="AL20" i="15"/>
  <c r="AK20" i="15"/>
  <c r="AJ20" i="15"/>
  <c r="AI20" i="15"/>
  <c r="AD20" i="15"/>
  <c r="AC20" i="15"/>
  <c r="AB20" i="15"/>
  <c r="AA20" i="15"/>
  <c r="Z20" i="15"/>
  <c r="Y20" i="15"/>
  <c r="BH19" i="15"/>
  <c r="BG19" i="15"/>
  <c r="BF19" i="15"/>
  <c r="BE19" i="15"/>
  <c r="BD19" i="15"/>
  <c r="BC19" i="15"/>
  <c r="AX19" i="15"/>
  <c r="AW19" i="15"/>
  <c r="AV19" i="15"/>
  <c r="AU19" i="15"/>
  <c r="AT19" i="15"/>
  <c r="AS19" i="15"/>
  <c r="AN19" i="15"/>
  <c r="AM19" i="15"/>
  <c r="AL19" i="15"/>
  <c r="AK19" i="15"/>
  <c r="AJ19" i="15"/>
  <c r="AI19" i="15"/>
  <c r="AD19" i="15"/>
  <c r="AC19" i="15"/>
  <c r="AB19" i="15"/>
  <c r="AA19" i="15"/>
  <c r="Z19" i="15"/>
  <c r="Y19" i="15"/>
  <c r="BH18" i="15"/>
  <c r="BG18" i="15"/>
  <c r="BF18" i="15"/>
  <c r="BE18" i="15"/>
  <c r="BD18" i="15"/>
  <c r="BC18" i="15"/>
  <c r="AX18" i="15"/>
  <c r="AW18" i="15"/>
  <c r="AV18" i="15"/>
  <c r="AU18" i="15"/>
  <c r="AT18" i="15"/>
  <c r="AS18" i="15"/>
  <c r="AN18" i="15"/>
  <c r="AM18" i="15"/>
  <c r="AL18" i="15"/>
  <c r="AK18" i="15"/>
  <c r="AJ18" i="15"/>
  <c r="AI18" i="15"/>
  <c r="AD18" i="15"/>
  <c r="AC18" i="15"/>
  <c r="AB18" i="15"/>
  <c r="AA18" i="15"/>
  <c r="Z18" i="15"/>
  <c r="Y18" i="15"/>
  <c r="BH17" i="15"/>
  <c r="BG17" i="15"/>
  <c r="BF17" i="15"/>
  <c r="BE17" i="15"/>
  <c r="BD17" i="15"/>
  <c r="BC17" i="15"/>
  <c r="AX17" i="15"/>
  <c r="AW17" i="15"/>
  <c r="AV17" i="15"/>
  <c r="AU17" i="15"/>
  <c r="AT17" i="15"/>
  <c r="AS17" i="15"/>
  <c r="AN17" i="15"/>
  <c r="AM17" i="15"/>
  <c r="AL17" i="15"/>
  <c r="AK17" i="15"/>
  <c r="AJ17" i="15"/>
  <c r="AI17" i="15"/>
  <c r="AD17" i="15"/>
  <c r="AC17" i="15"/>
  <c r="AB17" i="15"/>
  <c r="AA17" i="15"/>
  <c r="Z17" i="15"/>
  <c r="Y17" i="15"/>
  <c r="BH16" i="15"/>
  <c r="BG16" i="15"/>
  <c r="BF16" i="15"/>
  <c r="BE16" i="15"/>
  <c r="BD16" i="15"/>
  <c r="BC16" i="15"/>
  <c r="AX16" i="15"/>
  <c r="AW16" i="15"/>
  <c r="AV16" i="15"/>
  <c r="AU16" i="15"/>
  <c r="AT16" i="15"/>
  <c r="AS16" i="15"/>
  <c r="AN16" i="15"/>
  <c r="AM16" i="15"/>
  <c r="AL16" i="15"/>
  <c r="AK16" i="15"/>
  <c r="AJ16" i="15"/>
  <c r="AI16" i="15"/>
  <c r="AD16" i="15"/>
  <c r="AC16" i="15"/>
  <c r="AB16" i="15"/>
  <c r="AA16" i="15"/>
  <c r="Z16" i="15"/>
  <c r="Y16" i="15"/>
  <c r="BH15" i="15"/>
  <c r="BG15" i="15"/>
  <c r="BF15" i="15"/>
  <c r="BE15" i="15"/>
  <c r="BD15" i="15"/>
  <c r="BC15" i="15"/>
  <c r="AX15" i="15"/>
  <c r="AW15" i="15"/>
  <c r="AV15" i="15"/>
  <c r="AU15" i="15"/>
  <c r="AT15" i="15"/>
  <c r="AS15" i="15"/>
  <c r="AN15" i="15"/>
  <c r="AM15" i="15"/>
  <c r="AL15" i="15"/>
  <c r="AK15" i="15"/>
  <c r="AJ15" i="15"/>
  <c r="AI15" i="15"/>
  <c r="AD15" i="15"/>
  <c r="AC15" i="15"/>
  <c r="AB15" i="15"/>
  <c r="AA15" i="15"/>
  <c r="Z15" i="15"/>
  <c r="Y15" i="15"/>
  <c r="BH14" i="15"/>
  <c r="BG14" i="15"/>
  <c r="BF14" i="15"/>
  <c r="BE14" i="15"/>
  <c r="BD14" i="15"/>
  <c r="BC14" i="15"/>
  <c r="AX14" i="15"/>
  <c r="AW14" i="15"/>
  <c r="AV14" i="15"/>
  <c r="AU14" i="15"/>
  <c r="AT14" i="15"/>
  <c r="AS14" i="15"/>
  <c r="AN14" i="15"/>
  <c r="AM14" i="15"/>
  <c r="AL14" i="15"/>
  <c r="AK14" i="15"/>
  <c r="AJ14" i="15"/>
  <c r="AI14" i="15"/>
  <c r="AD14" i="15"/>
  <c r="AC14" i="15"/>
  <c r="AB14" i="15"/>
  <c r="AA14" i="15"/>
  <c r="Z14" i="15"/>
  <c r="Y14" i="15"/>
  <c r="BH13" i="15"/>
  <c r="BG13" i="15"/>
  <c r="BF13" i="15"/>
  <c r="BE13" i="15"/>
  <c r="BD13" i="15"/>
  <c r="BC13" i="15"/>
  <c r="AX13" i="15"/>
  <c r="AW13" i="15"/>
  <c r="AV13" i="15"/>
  <c r="AU13" i="15"/>
  <c r="AT13" i="15"/>
  <c r="AS13" i="15"/>
  <c r="AN13" i="15"/>
  <c r="AM13" i="15"/>
  <c r="AL13" i="15"/>
  <c r="AK13" i="15"/>
  <c r="AJ13" i="15"/>
  <c r="AI13" i="15"/>
  <c r="AD13" i="15"/>
  <c r="AC13" i="15"/>
  <c r="AB13" i="15"/>
  <c r="AA13" i="15"/>
  <c r="Z13" i="15"/>
  <c r="Y13" i="15"/>
  <c r="BH12" i="15"/>
  <c r="BG12" i="15"/>
  <c r="BF12" i="15"/>
  <c r="BE12" i="15"/>
  <c r="BD12" i="15"/>
  <c r="BC12" i="15"/>
  <c r="AX12" i="15"/>
  <c r="AW12" i="15"/>
  <c r="AV12" i="15"/>
  <c r="AU12" i="15"/>
  <c r="AT12" i="15"/>
  <c r="AS12" i="15"/>
  <c r="AN12" i="15"/>
  <c r="AM12" i="15"/>
  <c r="AL12" i="15"/>
  <c r="AK12" i="15"/>
  <c r="AJ12" i="15"/>
  <c r="AI12" i="15"/>
  <c r="AD12" i="15"/>
  <c r="AC12" i="15"/>
  <c r="AB12" i="15"/>
  <c r="AA12" i="15"/>
  <c r="Z12" i="15"/>
  <c r="Y12" i="15"/>
  <c r="BH11" i="15"/>
  <c r="BG11" i="15"/>
  <c r="BF11" i="15"/>
  <c r="BE11" i="15"/>
  <c r="BD11" i="15"/>
  <c r="BC11" i="15"/>
  <c r="AX11" i="15"/>
  <c r="AW11" i="15"/>
  <c r="AV11" i="15"/>
  <c r="AU11" i="15"/>
  <c r="AT11" i="15"/>
  <c r="AS11" i="15"/>
  <c r="AN11" i="15"/>
  <c r="AM11" i="15"/>
  <c r="AL11" i="15"/>
  <c r="AK11" i="15"/>
  <c r="AJ11" i="15"/>
  <c r="AI11" i="15"/>
  <c r="AD11" i="15"/>
  <c r="AC11" i="15"/>
  <c r="AB11" i="15"/>
  <c r="AA11" i="15"/>
  <c r="Z11" i="15"/>
  <c r="Y11" i="15"/>
  <c r="BH10" i="15"/>
  <c r="BG10" i="15"/>
  <c r="BF10" i="15"/>
  <c r="BE10" i="15"/>
  <c r="BD10" i="15"/>
  <c r="BC10" i="15"/>
  <c r="AX10" i="15"/>
  <c r="AW10" i="15"/>
  <c r="AV10" i="15"/>
  <c r="AU10" i="15"/>
  <c r="AT10" i="15"/>
  <c r="AS10" i="15"/>
  <c r="AN10" i="15"/>
  <c r="AM10" i="15"/>
  <c r="AL10" i="15"/>
  <c r="AK10" i="15"/>
  <c r="AJ10" i="15"/>
  <c r="AI10" i="15"/>
  <c r="AD10" i="15"/>
  <c r="AC10" i="15"/>
  <c r="AB10" i="15"/>
  <c r="AA10" i="15"/>
  <c r="Z10" i="15"/>
  <c r="Y10" i="15"/>
  <c r="BH9" i="15"/>
  <c r="BG9" i="15"/>
  <c r="BF9" i="15"/>
  <c r="BE9" i="15"/>
  <c r="BD9" i="15"/>
  <c r="BC9" i="15"/>
  <c r="AX9" i="15"/>
  <c r="AW9" i="15"/>
  <c r="AV9" i="15"/>
  <c r="AU9" i="15"/>
  <c r="AT9" i="15"/>
  <c r="AS9" i="15"/>
  <c r="AN9" i="15"/>
  <c r="AM9" i="15"/>
  <c r="AL9" i="15"/>
  <c r="AK9" i="15"/>
  <c r="AJ9" i="15"/>
  <c r="AI9" i="15"/>
  <c r="AD9" i="15"/>
  <c r="AC9" i="15"/>
  <c r="AB9" i="15"/>
  <c r="AA9" i="15"/>
  <c r="Z9" i="15"/>
  <c r="Y9" i="15"/>
  <c r="BH8" i="15"/>
  <c r="BG8" i="15"/>
  <c r="BF8" i="15"/>
  <c r="BE8" i="15"/>
  <c r="BD8" i="15"/>
  <c r="BC8" i="15"/>
  <c r="AX8" i="15"/>
  <c r="AW8" i="15"/>
  <c r="AV8" i="15"/>
  <c r="AU8" i="15"/>
  <c r="AT8" i="15"/>
  <c r="AS8" i="15"/>
  <c r="AN8" i="15"/>
  <c r="AM8" i="15"/>
  <c r="AL8" i="15"/>
  <c r="AK8" i="15"/>
  <c r="AJ8" i="15"/>
  <c r="AI8" i="15"/>
  <c r="AD8" i="15"/>
  <c r="AC8" i="15"/>
  <c r="AB8" i="15"/>
  <c r="AA8" i="15"/>
  <c r="Z8" i="15"/>
  <c r="Y8" i="15"/>
  <c r="BH7" i="15"/>
  <c r="BG7" i="15"/>
  <c r="BF7" i="15"/>
  <c r="BE7" i="15"/>
  <c r="BD7" i="15"/>
  <c r="BC7" i="15"/>
  <c r="AX7" i="15"/>
  <c r="AW7" i="15"/>
  <c r="AV7" i="15"/>
  <c r="AU7" i="15"/>
  <c r="AT7" i="15"/>
  <c r="AS7" i="15"/>
  <c r="AN7" i="15"/>
  <c r="AM7" i="15"/>
  <c r="AL7" i="15"/>
  <c r="AK7" i="15"/>
  <c r="AJ7" i="15"/>
  <c r="AI7" i="15"/>
  <c r="AD7" i="15"/>
  <c r="AC7" i="15"/>
  <c r="AB7" i="15"/>
  <c r="AA7" i="15"/>
  <c r="Z7" i="15"/>
  <c r="Y7" i="15"/>
  <c r="BH6" i="15"/>
  <c r="BG6" i="15"/>
  <c r="BF6" i="15"/>
  <c r="BE6" i="15"/>
  <c r="BD6" i="15"/>
  <c r="BC6" i="15"/>
  <c r="AX6" i="15"/>
  <c r="AW6" i="15"/>
  <c r="AV6" i="15"/>
  <c r="AU6" i="15"/>
  <c r="AT6" i="15"/>
  <c r="AS6" i="15"/>
  <c r="AN6" i="15"/>
  <c r="AM6" i="15"/>
  <c r="AL6" i="15"/>
  <c r="AK6" i="15"/>
  <c r="AJ6" i="15"/>
  <c r="AI6" i="15"/>
  <c r="AD6" i="15"/>
  <c r="AC6" i="15"/>
  <c r="AB6" i="15"/>
  <c r="AA6" i="15"/>
  <c r="Z6" i="15"/>
  <c r="Y6" i="15"/>
  <c r="AX42" i="14"/>
  <c r="BH42" i="14" s="1"/>
  <c r="AW42" i="14"/>
  <c r="BG42" i="14" s="1"/>
  <c r="AV42" i="14"/>
  <c r="BF42" i="14" s="1"/>
  <c r="AU42" i="14"/>
  <c r="BE42" i="14" s="1"/>
  <c r="AT42" i="14"/>
  <c r="BD42" i="14" s="1"/>
  <c r="AS42" i="14"/>
  <c r="BC42" i="14" s="1"/>
  <c r="AD42" i="14"/>
  <c r="AC42" i="14"/>
  <c r="AM42" i="14" s="1"/>
  <c r="AB42" i="14"/>
  <c r="AL42" i="14" s="1"/>
  <c r="AA42" i="14"/>
  <c r="AK42" i="14" s="1"/>
  <c r="Z42" i="14"/>
  <c r="AJ42" i="14" s="1"/>
  <c r="Y42" i="14"/>
  <c r="AI42" i="14" s="1"/>
  <c r="BH36" i="14"/>
  <c r="BG36" i="14"/>
  <c r="BF36" i="14"/>
  <c r="BE36" i="14"/>
  <c r="BD36" i="14"/>
  <c r="BC36" i="14"/>
  <c r="AX36" i="14"/>
  <c r="AW36" i="14"/>
  <c r="AV36" i="14"/>
  <c r="AU36" i="14"/>
  <c r="AT36" i="14"/>
  <c r="AS36" i="14"/>
  <c r="AN36" i="14"/>
  <c r="AM36" i="14"/>
  <c r="AL36" i="14"/>
  <c r="AK36" i="14"/>
  <c r="AJ36" i="14"/>
  <c r="AI36" i="14"/>
  <c r="AD36" i="14"/>
  <c r="AC36" i="14"/>
  <c r="AB36" i="14"/>
  <c r="AA36" i="14"/>
  <c r="Z36" i="14"/>
  <c r="Y36" i="14"/>
  <c r="BH35" i="14"/>
  <c r="BG35" i="14"/>
  <c r="BF35" i="14"/>
  <c r="BE35" i="14"/>
  <c r="BD35" i="14"/>
  <c r="BC35" i="14"/>
  <c r="AX35" i="14"/>
  <c r="AW35" i="14"/>
  <c r="AV35" i="14"/>
  <c r="AU35" i="14"/>
  <c r="AT35" i="14"/>
  <c r="AS35" i="14"/>
  <c r="AN35" i="14"/>
  <c r="AM35" i="14"/>
  <c r="AL35" i="14"/>
  <c r="AK35" i="14"/>
  <c r="AJ35" i="14"/>
  <c r="AI35" i="14"/>
  <c r="AD35" i="14"/>
  <c r="AC35" i="14"/>
  <c r="AB35" i="14"/>
  <c r="AA35" i="14"/>
  <c r="Z35" i="14"/>
  <c r="Y35" i="14"/>
  <c r="BH34" i="14"/>
  <c r="BG34" i="14"/>
  <c r="BF34" i="14"/>
  <c r="BE34" i="14"/>
  <c r="BD34" i="14"/>
  <c r="BC34" i="14"/>
  <c r="AX34" i="14"/>
  <c r="AW34" i="14"/>
  <c r="AV34" i="14"/>
  <c r="AU34" i="14"/>
  <c r="AT34" i="14"/>
  <c r="AS34" i="14"/>
  <c r="AN34" i="14"/>
  <c r="AM34" i="14"/>
  <c r="AL34" i="14"/>
  <c r="AK34" i="14"/>
  <c r="AJ34" i="14"/>
  <c r="AI34" i="14"/>
  <c r="AD34" i="14"/>
  <c r="AC34" i="14"/>
  <c r="AB34" i="14"/>
  <c r="AA34" i="14"/>
  <c r="Z34" i="14"/>
  <c r="Y34" i="14"/>
  <c r="BH33" i="14"/>
  <c r="BG33" i="14"/>
  <c r="BF33" i="14"/>
  <c r="BE33" i="14"/>
  <c r="BD33" i="14"/>
  <c r="BC33" i="14"/>
  <c r="AX33" i="14"/>
  <c r="AW33" i="14"/>
  <c r="AV33" i="14"/>
  <c r="AU33" i="14"/>
  <c r="AT33" i="14"/>
  <c r="AS33" i="14"/>
  <c r="AN33" i="14"/>
  <c r="AM33" i="14"/>
  <c r="AL33" i="14"/>
  <c r="AK33" i="14"/>
  <c r="AJ33" i="14"/>
  <c r="AI33" i="14"/>
  <c r="AD33" i="14"/>
  <c r="AC33" i="14"/>
  <c r="AB33" i="14"/>
  <c r="AA33" i="14"/>
  <c r="Z33" i="14"/>
  <c r="Y33" i="14"/>
  <c r="BH32" i="14"/>
  <c r="BG32" i="14"/>
  <c r="BF32" i="14"/>
  <c r="BE32" i="14"/>
  <c r="BD32" i="14"/>
  <c r="BC32" i="14"/>
  <c r="AX32" i="14"/>
  <c r="AW32" i="14"/>
  <c r="AV32" i="14"/>
  <c r="AU32" i="14"/>
  <c r="AT32" i="14"/>
  <c r="AS32" i="14"/>
  <c r="AN32" i="14"/>
  <c r="AM32" i="14"/>
  <c r="AL32" i="14"/>
  <c r="AK32" i="14"/>
  <c r="AJ32" i="14"/>
  <c r="AI32" i="14"/>
  <c r="AD32" i="14"/>
  <c r="AC32" i="14"/>
  <c r="AB32" i="14"/>
  <c r="AA32" i="14"/>
  <c r="Z32" i="14"/>
  <c r="Y32" i="14"/>
  <c r="BH31" i="14"/>
  <c r="BG31" i="14"/>
  <c r="BF31" i="14"/>
  <c r="BE31" i="14"/>
  <c r="BD31" i="14"/>
  <c r="BC31" i="14"/>
  <c r="AX31" i="14"/>
  <c r="AW31" i="14"/>
  <c r="AV31" i="14"/>
  <c r="AU31" i="14"/>
  <c r="AT31" i="14"/>
  <c r="AS31" i="14"/>
  <c r="AN31" i="14"/>
  <c r="AM31" i="14"/>
  <c r="AL31" i="14"/>
  <c r="AK31" i="14"/>
  <c r="AJ31" i="14"/>
  <c r="AI31" i="14"/>
  <c r="AD31" i="14"/>
  <c r="AC31" i="14"/>
  <c r="AB31" i="14"/>
  <c r="AA31" i="14"/>
  <c r="Z31" i="14"/>
  <c r="Y31" i="14"/>
  <c r="BH30" i="14"/>
  <c r="BG30" i="14"/>
  <c r="BF30" i="14"/>
  <c r="BE30" i="14"/>
  <c r="BD30" i="14"/>
  <c r="BC30" i="14"/>
  <c r="AX30" i="14"/>
  <c r="AW30" i="14"/>
  <c r="AV30" i="14"/>
  <c r="AU30" i="14"/>
  <c r="AT30" i="14"/>
  <c r="AS30" i="14"/>
  <c r="AN30" i="14"/>
  <c r="AM30" i="14"/>
  <c r="AL30" i="14"/>
  <c r="AK30" i="14"/>
  <c r="AJ30" i="14"/>
  <c r="AI30" i="14"/>
  <c r="AD30" i="14"/>
  <c r="AC30" i="14"/>
  <c r="AB30" i="14"/>
  <c r="AA30" i="14"/>
  <c r="Z30" i="14"/>
  <c r="Y30" i="14"/>
  <c r="BH29" i="14"/>
  <c r="BG29" i="14"/>
  <c r="BF29" i="14"/>
  <c r="BE29" i="14"/>
  <c r="BD29" i="14"/>
  <c r="BC29" i="14"/>
  <c r="AX29" i="14"/>
  <c r="AW29" i="14"/>
  <c r="AV29" i="14"/>
  <c r="AU29" i="14"/>
  <c r="AT29" i="14"/>
  <c r="AS29" i="14"/>
  <c r="AN29" i="14"/>
  <c r="AM29" i="14"/>
  <c r="AL29" i="14"/>
  <c r="AK29" i="14"/>
  <c r="AJ29" i="14"/>
  <c r="AI29" i="14"/>
  <c r="AD29" i="14"/>
  <c r="AC29" i="14"/>
  <c r="AB29" i="14"/>
  <c r="AA29" i="14"/>
  <c r="Z29" i="14"/>
  <c r="Y29" i="14"/>
  <c r="BH28" i="14"/>
  <c r="BG28" i="14"/>
  <c r="BF28" i="14"/>
  <c r="BE28" i="14"/>
  <c r="BD28" i="14"/>
  <c r="BC28" i="14"/>
  <c r="AX28" i="14"/>
  <c r="AW28" i="14"/>
  <c r="AV28" i="14"/>
  <c r="AU28" i="14"/>
  <c r="AT28" i="14"/>
  <c r="AS28" i="14"/>
  <c r="AN28" i="14"/>
  <c r="AM28" i="14"/>
  <c r="AL28" i="14"/>
  <c r="AK28" i="14"/>
  <c r="AJ28" i="14"/>
  <c r="AI28" i="14"/>
  <c r="AD28" i="14"/>
  <c r="AC28" i="14"/>
  <c r="AB28" i="14"/>
  <c r="AA28" i="14"/>
  <c r="Z28" i="14"/>
  <c r="Y28" i="14"/>
  <c r="BH27" i="14"/>
  <c r="BG27" i="14"/>
  <c r="BF27" i="14"/>
  <c r="BE27" i="14"/>
  <c r="BD27" i="14"/>
  <c r="BC27" i="14"/>
  <c r="AX27" i="14"/>
  <c r="AW27" i="14"/>
  <c r="AV27" i="14"/>
  <c r="AU27" i="14"/>
  <c r="AT27" i="14"/>
  <c r="AS27" i="14"/>
  <c r="AN27" i="14"/>
  <c r="AM27" i="14"/>
  <c r="AL27" i="14"/>
  <c r="AK27" i="14"/>
  <c r="AJ27" i="14"/>
  <c r="AI27" i="14"/>
  <c r="AD27" i="14"/>
  <c r="AC27" i="14"/>
  <c r="AB27" i="14"/>
  <c r="AA27" i="14"/>
  <c r="Z27" i="14"/>
  <c r="Y27" i="14"/>
  <c r="BH26" i="14"/>
  <c r="BG26" i="14"/>
  <c r="BF26" i="14"/>
  <c r="BE26" i="14"/>
  <c r="BD26" i="14"/>
  <c r="BC26" i="14"/>
  <c r="AX26" i="14"/>
  <c r="AW26" i="14"/>
  <c r="AV26" i="14"/>
  <c r="AU26" i="14"/>
  <c r="AT26" i="14"/>
  <c r="AS26" i="14"/>
  <c r="AN26" i="14"/>
  <c r="AM26" i="14"/>
  <c r="AL26" i="14"/>
  <c r="AK26" i="14"/>
  <c r="AJ26" i="14"/>
  <c r="AI26" i="14"/>
  <c r="AD26" i="14"/>
  <c r="AC26" i="14"/>
  <c r="AB26" i="14"/>
  <c r="AA26" i="14"/>
  <c r="Z26" i="14"/>
  <c r="Y26" i="14"/>
  <c r="BH25" i="14"/>
  <c r="BG25" i="14"/>
  <c r="BF25" i="14"/>
  <c r="BE25" i="14"/>
  <c r="BD25" i="14"/>
  <c r="BC25" i="14"/>
  <c r="AX25" i="14"/>
  <c r="AW25" i="14"/>
  <c r="AV25" i="14"/>
  <c r="AU25" i="14"/>
  <c r="AT25" i="14"/>
  <c r="AS25" i="14"/>
  <c r="AN25" i="14"/>
  <c r="AM25" i="14"/>
  <c r="AL25" i="14"/>
  <c r="AK25" i="14"/>
  <c r="AJ25" i="14"/>
  <c r="AI25" i="14"/>
  <c r="AD25" i="14"/>
  <c r="AC25" i="14"/>
  <c r="AB25" i="14"/>
  <c r="AA25" i="14"/>
  <c r="Z25" i="14"/>
  <c r="Y25" i="14"/>
  <c r="BH24" i="14"/>
  <c r="BG24" i="14"/>
  <c r="BF24" i="14"/>
  <c r="BE24" i="14"/>
  <c r="BD24" i="14"/>
  <c r="BC24" i="14"/>
  <c r="AX24" i="14"/>
  <c r="AW24" i="14"/>
  <c r="AV24" i="14"/>
  <c r="AU24" i="14"/>
  <c r="AT24" i="14"/>
  <c r="AS24" i="14"/>
  <c r="AN24" i="14"/>
  <c r="AM24" i="14"/>
  <c r="AL24" i="14"/>
  <c r="AK24" i="14"/>
  <c r="AJ24" i="14"/>
  <c r="AI24" i="14"/>
  <c r="AD24" i="14"/>
  <c r="AC24" i="14"/>
  <c r="AB24" i="14"/>
  <c r="AA24" i="14"/>
  <c r="Z24" i="14"/>
  <c r="Y24" i="14"/>
  <c r="BH23" i="14"/>
  <c r="BG23" i="14"/>
  <c r="BF23" i="14"/>
  <c r="BE23" i="14"/>
  <c r="BD23" i="14"/>
  <c r="BC23" i="14"/>
  <c r="AX23" i="14"/>
  <c r="AW23" i="14"/>
  <c r="AV23" i="14"/>
  <c r="AU23" i="14"/>
  <c r="AT23" i="14"/>
  <c r="AS23" i="14"/>
  <c r="AN23" i="14"/>
  <c r="AM23" i="14"/>
  <c r="AL23" i="14"/>
  <c r="AK23" i="14"/>
  <c r="AJ23" i="14"/>
  <c r="AI23" i="14"/>
  <c r="AD23" i="14"/>
  <c r="AC23" i="14"/>
  <c r="AB23" i="14"/>
  <c r="AA23" i="14"/>
  <c r="Z23" i="14"/>
  <c r="Y23" i="14"/>
  <c r="BH22" i="14"/>
  <c r="BG22" i="14"/>
  <c r="BF22" i="14"/>
  <c r="BE22" i="14"/>
  <c r="BD22" i="14"/>
  <c r="BC22" i="14"/>
  <c r="AX22" i="14"/>
  <c r="AW22" i="14"/>
  <c r="AV22" i="14"/>
  <c r="AU22" i="14"/>
  <c r="AT22" i="14"/>
  <c r="AS22" i="14"/>
  <c r="AN22" i="14"/>
  <c r="AM22" i="14"/>
  <c r="AL22" i="14"/>
  <c r="AK22" i="14"/>
  <c r="AJ22" i="14"/>
  <c r="AI22" i="14"/>
  <c r="AD22" i="14"/>
  <c r="AC22" i="14"/>
  <c r="AB22" i="14"/>
  <c r="AA22" i="14"/>
  <c r="Z22" i="14"/>
  <c r="Y22" i="14"/>
  <c r="BH21" i="14"/>
  <c r="BG21" i="14"/>
  <c r="BF21" i="14"/>
  <c r="BE21" i="14"/>
  <c r="BD21" i="14"/>
  <c r="BC21" i="14"/>
  <c r="AX21" i="14"/>
  <c r="AW21" i="14"/>
  <c r="AV21" i="14"/>
  <c r="AU21" i="14"/>
  <c r="AT21" i="14"/>
  <c r="AS21" i="14"/>
  <c r="AN21" i="14"/>
  <c r="AM21" i="14"/>
  <c r="AL21" i="14"/>
  <c r="AK21" i="14"/>
  <c r="AJ21" i="14"/>
  <c r="AI21" i="14"/>
  <c r="AD21" i="14"/>
  <c r="AC21" i="14"/>
  <c r="AB21" i="14"/>
  <c r="AA21" i="14"/>
  <c r="Z21" i="14"/>
  <c r="Y21" i="14"/>
  <c r="BH20" i="14"/>
  <c r="BG20" i="14"/>
  <c r="BF20" i="14"/>
  <c r="BE20" i="14"/>
  <c r="BD20" i="14"/>
  <c r="BC20" i="14"/>
  <c r="AX20" i="14"/>
  <c r="AW20" i="14"/>
  <c r="AV20" i="14"/>
  <c r="AU20" i="14"/>
  <c r="AT20" i="14"/>
  <c r="AS20" i="14"/>
  <c r="AN20" i="14"/>
  <c r="AM20" i="14"/>
  <c r="AL20" i="14"/>
  <c r="AK20" i="14"/>
  <c r="AJ20" i="14"/>
  <c r="AI20" i="14"/>
  <c r="AD20" i="14"/>
  <c r="AC20" i="14"/>
  <c r="AB20" i="14"/>
  <c r="AA20" i="14"/>
  <c r="Z20" i="14"/>
  <c r="Y20" i="14"/>
  <c r="BH19" i="14"/>
  <c r="BG19" i="14"/>
  <c r="BF19" i="14"/>
  <c r="BE19" i="14"/>
  <c r="BD19" i="14"/>
  <c r="BC19" i="14"/>
  <c r="AX19" i="14"/>
  <c r="AW19" i="14"/>
  <c r="AV19" i="14"/>
  <c r="AU19" i="14"/>
  <c r="AT19" i="14"/>
  <c r="AS19" i="14"/>
  <c r="AN19" i="14"/>
  <c r="AM19" i="14"/>
  <c r="AL19" i="14"/>
  <c r="AK19" i="14"/>
  <c r="AJ19" i="14"/>
  <c r="AI19" i="14"/>
  <c r="AD19" i="14"/>
  <c r="AC19" i="14"/>
  <c r="AB19" i="14"/>
  <c r="AA19" i="14"/>
  <c r="Z19" i="14"/>
  <c r="Y19" i="14"/>
  <c r="BH18" i="14"/>
  <c r="BG18" i="14"/>
  <c r="BF18" i="14"/>
  <c r="BE18" i="14"/>
  <c r="BD18" i="14"/>
  <c r="BC18" i="14"/>
  <c r="AX18" i="14"/>
  <c r="AW18" i="14"/>
  <c r="AV18" i="14"/>
  <c r="AU18" i="14"/>
  <c r="AT18" i="14"/>
  <c r="AS18" i="14"/>
  <c r="AN18" i="14"/>
  <c r="AM18" i="14"/>
  <c r="AL18" i="14"/>
  <c r="AK18" i="14"/>
  <c r="AJ18" i="14"/>
  <c r="AI18" i="14"/>
  <c r="AD18" i="14"/>
  <c r="AC18" i="14"/>
  <c r="AB18" i="14"/>
  <c r="AA18" i="14"/>
  <c r="Z18" i="14"/>
  <c r="Y18" i="14"/>
  <c r="BH17" i="14"/>
  <c r="BG17" i="14"/>
  <c r="BF17" i="14"/>
  <c r="BE17" i="14"/>
  <c r="BD17" i="14"/>
  <c r="BC17" i="14"/>
  <c r="AX17" i="14"/>
  <c r="AW17" i="14"/>
  <c r="AV17" i="14"/>
  <c r="AU17" i="14"/>
  <c r="AT17" i="14"/>
  <c r="AS17" i="14"/>
  <c r="AN17" i="14"/>
  <c r="AM17" i="14"/>
  <c r="AL17" i="14"/>
  <c r="AK17" i="14"/>
  <c r="AJ17" i="14"/>
  <c r="AI17" i="14"/>
  <c r="AD17" i="14"/>
  <c r="AC17" i="14"/>
  <c r="AB17" i="14"/>
  <c r="AA17" i="14"/>
  <c r="Z17" i="14"/>
  <c r="Y17" i="14"/>
  <c r="BH16" i="14"/>
  <c r="BG16" i="14"/>
  <c r="BF16" i="14"/>
  <c r="BE16" i="14"/>
  <c r="BD16" i="14"/>
  <c r="BC16" i="14"/>
  <c r="AX16" i="14"/>
  <c r="AW16" i="14"/>
  <c r="AV16" i="14"/>
  <c r="AU16" i="14"/>
  <c r="AT16" i="14"/>
  <c r="AS16" i="14"/>
  <c r="AN16" i="14"/>
  <c r="AM16" i="14"/>
  <c r="AL16" i="14"/>
  <c r="AK16" i="14"/>
  <c r="AJ16" i="14"/>
  <c r="AI16" i="14"/>
  <c r="AD16" i="14"/>
  <c r="AC16" i="14"/>
  <c r="AB16" i="14"/>
  <c r="AA16" i="14"/>
  <c r="Z16" i="14"/>
  <c r="Y16" i="14"/>
  <c r="BH15" i="14"/>
  <c r="BG15" i="14"/>
  <c r="BF15" i="14"/>
  <c r="BE15" i="14"/>
  <c r="BD15" i="14"/>
  <c r="BC15" i="14"/>
  <c r="AX15" i="14"/>
  <c r="AW15" i="14"/>
  <c r="AV15" i="14"/>
  <c r="AU15" i="14"/>
  <c r="AT15" i="14"/>
  <c r="AS15" i="14"/>
  <c r="AN15" i="14"/>
  <c r="AM15" i="14"/>
  <c r="AL15" i="14"/>
  <c r="AK15" i="14"/>
  <c r="AJ15" i="14"/>
  <c r="AI15" i="14"/>
  <c r="AD15" i="14"/>
  <c r="AC15" i="14"/>
  <c r="AB15" i="14"/>
  <c r="AA15" i="14"/>
  <c r="Z15" i="14"/>
  <c r="Y15" i="14"/>
  <c r="BH14" i="14"/>
  <c r="BG14" i="14"/>
  <c r="BF14" i="14"/>
  <c r="BE14" i="14"/>
  <c r="BD14" i="14"/>
  <c r="BC14" i="14"/>
  <c r="AX14" i="14"/>
  <c r="AW14" i="14"/>
  <c r="AV14" i="14"/>
  <c r="AU14" i="14"/>
  <c r="AT14" i="14"/>
  <c r="AS14" i="14"/>
  <c r="AN14" i="14"/>
  <c r="AM14" i="14"/>
  <c r="AL14" i="14"/>
  <c r="AK14" i="14"/>
  <c r="AJ14" i="14"/>
  <c r="AI14" i="14"/>
  <c r="AD14" i="14"/>
  <c r="AC14" i="14"/>
  <c r="AB14" i="14"/>
  <c r="AA14" i="14"/>
  <c r="Z14" i="14"/>
  <c r="Y14" i="14"/>
  <c r="BH13" i="14"/>
  <c r="BG13" i="14"/>
  <c r="BF13" i="14"/>
  <c r="BE13" i="14"/>
  <c r="BD13" i="14"/>
  <c r="BC13" i="14"/>
  <c r="AX13" i="14"/>
  <c r="AW13" i="14"/>
  <c r="AV13" i="14"/>
  <c r="AU13" i="14"/>
  <c r="AT13" i="14"/>
  <c r="AS13" i="14"/>
  <c r="AN13" i="14"/>
  <c r="AM13" i="14"/>
  <c r="AL13" i="14"/>
  <c r="AK13" i="14"/>
  <c r="AJ13" i="14"/>
  <c r="AI13" i="14"/>
  <c r="AD13" i="14"/>
  <c r="AC13" i="14"/>
  <c r="AB13" i="14"/>
  <c r="AA13" i="14"/>
  <c r="Z13" i="14"/>
  <c r="Y13" i="14"/>
  <c r="BH12" i="14"/>
  <c r="BG12" i="14"/>
  <c r="BF12" i="14"/>
  <c r="BE12" i="14"/>
  <c r="BD12" i="14"/>
  <c r="BC12" i="14"/>
  <c r="AX12" i="14"/>
  <c r="AW12" i="14"/>
  <c r="AV12" i="14"/>
  <c r="AU12" i="14"/>
  <c r="AT12" i="14"/>
  <c r="AS12" i="14"/>
  <c r="AN12" i="14"/>
  <c r="AM12" i="14"/>
  <c r="AL12" i="14"/>
  <c r="AK12" i="14"/>
  <c r="AJ12" i="14"/>
  <c r="AI12" i="14"/>
  <c r="AD12" i="14"/>
  <c r="AC12" i="14"/>
  <c r="AB12" i="14"/>
  <c r="AA12" i="14"/>
  <c r="Z12" i="14"/>
  <c r="Y12" i="14"/>
  <c r="BH11" i="14"/>
  <c r="BG11" i="14"/>
  <c r="BF11" i="14"/>
  <c r="BE11" i="14"/>
  <c r="BD11" i="14"/>
  <c r="BC11" i="14"/>
  <c r="AX11" i="14"/>
  <c r="AW11" i="14"/>
  <c r="AV11" i="14"/>
  <c r="AU11" i="14"/>
  <c r="AT11" i="14"/>
  <c r="AS11" i="14"/>
  <c r="AN11" i="14"/>
  <c r="AM11" i="14"/>
  <c r="AL11" i="14"/>
  <c r="AK11" i="14"/>
  <c r="AJ11" i="14"/>
  <c r="AI11" i="14"/>
  <c r="AD11" i="14"/>
  <c r="AC11" i="14"/>
  <c r="AB11" i="14"/>
  <c r="AA11" i="14"/>
  <c r="Z11" i="14"/>
  <c r="Y11" i="14"/>
  <c r="BH10" i="14"/>
  <c r="BG10" i="14"/>
  <c r="BF10" i="14"/>
  <c r="BE10" i="14"/>
  <c r="BD10" i="14"/>
  <c r="BC10" i="14"/>
  <c r="AX10" i="14"/>
  <c r="AW10" i="14"/>
  <c r="AV10" i="14"/>
  <c r="AU10" i="14"/>
  <c r="AT10" i="14"/>
  <c r="AS10" i="14"/>
  <c r="AN10" i="14"/>
  <c r="AM10" i="14"/>
  <c r="AL10" i="14"/>
  <c r="AK10" i="14"/>
  <c r="AJ10" i="14"/>
  <c r="AI10" i="14"/>
  <c r="AD10" i="14"/>
  <c r="AC10" i="14"/>
  <c r="AB10" i="14"/>
  <c r="AA10" i="14"/>
  <c r="Z10" i="14"/>
  <c r="Y10" i="14"/>
  <c r="BH9" i="14"/>
  <c r="BG9" i="14"/>
  <c r="BF9" i="14"/>
  <c r="BE9" i="14"/>
  <c r="BD9" i="14"/>
  <c r="BC9" i="14"/>
  <c r="AX9" i="14"/>
  <c r="AW9" i="14"/>
  <c r="AV9" i="14"/>
  <c r="AU9" i="14"/>
  <c r="AT9" i="14"/>
  <c r="AS9" i="14"/>
  <c r="AN9" i="14"/>
  <c r="AM9" i="14"/>
  <c r="AL9" i="14"/>
  <c r="AK9" i="14"/>
  <c r="AJ9" i="14"/>
  <c r="AI9" i="14"/>
  <c r="AD9" i="14"/>
  <c r="AC9" i="14"/>
  <c r="AB9" i="14"/>
  <c r="AA9" i="14"/>
  <c r="Z9" i="14"/>
  <c r="Y9" i="14"/>
  <c r="BH8" i="14"/>
  <c r="BG8" i="14"/>
  <c r="BF8" i="14"/>
  <c r="BE8" i="14"/>
  <c r="BD8" i="14"/>
  <c r="BC8" i="14"/>
  <c r="AX8" i="14"/>
  <c r="AW8" i="14"/>
  <c r="AV8" i="14"/>
  <c r="AU8" i="14"/>
  <c r="AT8" i="14"/>
  <c r="AS8" i="14"/>
  <c r="AN8" i="14"/>
  <c r="AM8" i="14"/>
  <c r="AL8" i="14"/>
  <c r="AK8" i="14"/>
  <c r="AJ8" i="14"/>
  <c r="AI8" i="14"/>
  <c r="AD8" i="14"/>
  <c r="AC8" i="14"/>
  <c r="AB8" i="14"/>
  <c r="AA8" i="14"/>
  <c r="Z8" i="14"/>
  <c r="Y8" i="14"/>
  <c r="BH7" i="14"/>
  <c r="BG7" i="14"/>
  <c r="BF7" i="14"/>
  <c r="BE7" i="14"/>
  <c r="BD7" i="14"/>
  <c r="BC7" i="14"/>
  <c r="AX7" i="14"/>
  <c r="AW7" i="14"/>
  <c r="AV7" i="14"/>
  <c r="AU7" i="14"/>
  <c r="AT7" i="14"/>
  <c r="AS7" i="14"/>
  <c r="AN7" i="14"/>
  <c r="AM7" i="14"/>
  <c r="AL7" i="14"/>
  <c r="AK7" i="14"/>
  <c r="AJ7" i="14"/>
  <c r="AI7" i="14"/>
  <c r="AD7" i="14"/>
  <c r="AC7" i="14"/>
  <c r="AB7" i="14"/>
  <c r="AA7" i="14"/>
  <c r="Z7" i="14"/>
  <c r="Y7" i="14"/>
  <c r="BH6" i="14"/>
  <c r="BG6" i="14"/>
  <c r="BF6" i="14"/>
  <c r="BE6" i="14"/>
  <c r="BD6" i="14"/>
  <c r="BC6" i="14"/>
  <c r="AX6" i="14"/>
  <c r="AW6" i="14"/>
  <c r="AV6" i="14"/>
  <c r="AU6" i="14"/>
  <c r="AT6" i="14"/>
  <c r="AS6" i="14"/>
  <c r="AN6" i="14"/>
  <c r="AM6" i="14"/>
  <c r="AL6" i="14"/>
  <c r="AK6" i="14"/>
  <c r="AJ6" i="14"/>
  <c r="AI6" i="14"/>
  <c r="AD6" i="14"/>
  <c r="AC6" i="14"/>
  <c r="AB6" i="14"/>
  <c r="AA6" i="14"/>
  <c r="Z6" i="14"/>
  <c r="Y6" i="14"/>
  <c r="AX42" i="13"/>
  <c r="BH42" i="13" s="1"/>
  <c r="AW42" i="13"/>
  <c r="BG42" i="13" s="1"/>
  <c r="AV42" i="13"/>
  <c r="BF42" i="13" s="1"/>
  <c r="AU42" i="13"/>
  <c r="BE42" i="13" s="1"/>
  <c r="AT42" i="13"/>
  <c r="BD42" i="13" s="1"/>
  <c r="AS42" i="13"/>
  <c r="BC42" i="13" s="1"/>
  <c r="AD42" i="13"/>
  <c r="AC42" i="13"/>
  <c r="AM42" i="13" s="1"/>
  <c r="AB42" i="13"/>
  <c r="AL42" i="13" s="1"/>
  <c r="AA42" i="13"/>
  <c r="AK42" i="13" s="1"/>
  <c r="Z42" i="13"/>
  <c r="AJ42" i="13" s="1"/>
  <c r="Y42" i="13"/>
  <c r="AI42" i="13" s="1"/>
  <c r="BH36" i="13"/>
  <c r="BG36" i="13"/>
  <c r="BF36" i="13"/>
  <c r="BE36" i="13"/>
  <c r="BD36" i="13"/>
  <c r="BC36" i="13"/>
  <c r="AX36" i="13"/>
  <c r="AW36" i="13"/>
  <c r="AV36" i="13"/>
  <c r="AU36" i="13"/>
  <c r="AT36" i="13"/>
  <c r="AS36" i="13"/>
  <c r="AN36" i="13"/>
  <c r="AM36" i="13"/>
  <c r="AL36" i="13"/>
  <c r="AK36" i="13"/>
  <c r="AJ36" i="13"/>
  <c r="AI36" i="13"/>
  <c r="AD36" i="13"/>
  <c r="AC36" i="13"/>
  <c r="AB36" i="13"/>
  <c r="AA36" i="13"/>
  <c r="Z36" i="13"/>
  <c r="Y36" i="13"/>
  <c r="BH35" i="13"/>
  <c r="BG35" i="13"/>
  <c r="BF35" i="13"/>
  <c r="BE35" i="13"/>
  <c r="BD35" i="13"/>
  <c r="BC35" i="13"/>
  <c r="AX35" i="13"/>
  <c r="AW35" i="13"/>
  <c r="AV35" i="13"/>
  <c r="AU35" i="13"/>
  <c r="AT35" i="13"/>
  <c r="AS35" i="13"/>
  <c r="AN35" i="13"/>
  <c r="AM35" i="13"/>
  <c r="AL35" i="13"/>
  <c r="AK35" i="13"/>
  <c r="AJ35" i="13"/>
  <c r="AI35" i="13"/>
  <c r="AD35" i="13"/>
  <c r="AC35" i="13"/>
  <c r="AB35" i="13"/>
  <c r="AA35" i="13"/>
  <c r="Z35" i="13"/>
  <c r="Y35" i="13"/>
  <c r="BH34" i="13"/>
  <c r="BG34" i="13"/>
  <c r="BF34" i="13"/>
  <c r="BE34" i="13"/>
  <c r="BD34" i="13"/>
  <c r="BC34" i="13"/>
  <c r="AX34" i="13"/>
  <c r="AW34" i="13"/>
  <c r="AV34" i="13"/>
  <c r="AU34" i="13"/>
  <c r="AT34" i="13"/>
  <c r="AS34" i="13"/>
  <c r="AN34" i="13"/>
  <c r="AM34" i="13"/>
  <c r="AL34" i="13"/>
  <c r="AK34" i="13"/>
  <c r="AJ34" i="13"/>
  <c r="AI34" i="13"/>
  <c r="AD34" i="13"/>
  <c r="AC34" i="13"/>
  <c r="AB34" i="13"/>
  <c r="AA34" i="13"/>
  <c r="Z34" i="13"/>
  <c r="Y34" i="13"/>
  <c r="BH33" i="13"/>
  <c r="BG33" i="13"/>
  <c r="BF33" i="13"/>
  <c r="BE33" i="13"/>
  <c r="BD33" i="13"/>
  <c r="BC33" i="13"/>
  <c r="AX33" i="13"/>
  <c r="AW33" i="13"/>
  <c r="AV33" i="13"/>
  <c r="AU33" i="13"/>
  <c r="AT33" i="13"/>
  <c r="AS33" i="13"/>
  <c r="AN33" i="13"/>
  <c r="AM33" i="13"/>
  <c r="AL33" i="13"/>
  <c r="AK33" i="13"/>
  <c r="AJ33" i="13"/>
  <c r="AI33" i="13"/>
  <c r="AD33" i="13"/>
  <c r="AC33" i="13"/>
  <c r="AB33" i="13"/>
  <c r="AA33" i="13"/>
  <c r="Z33" i="13"/>
  <c r="Y33" i="13"/>
  <c r="BH32" i="13"/>
  <c r="BG32" i="13"/>
  <c r="BF32" i="13"/>
  <c r="BE32" i="13"/>
  <c r="BD32" i="13"/>
  <c r="BC32" i="13"/>
  <c r="AX32" i="13"/>
  <c r="AW32" i="13"/>
  <c r="AV32" i="13"/>
  <c r="AU32" i="13"/>
  <c r="AT32" i="13"/>
  <c r="AS32" i="13"/>
  <c r="AN32" i="13"/>
  <c r="AM32" i="13"/>
  <c r="AL32" i="13"/>
  <c r="AK32" i="13"/>
  <c r="AJ32" i="13"/>
  <c r="AI32" i="13"/>
  <c r="AD32" i="13"/>
  <c r="AC32" i="13"/>
  <c r="AB32" i="13"/>
  <c r="AA32" i="13"/>
  <c r="Z32" i="13"/>
  <c r="Y32" i="13"/>
  <c r="BH31" i="13"/>
  <c r="BG31" i="13"/>
  <c r="BF31" i="13"/>
  <c r="BE31" i="13"/>
  <c r="BD31" i="13"/>
  <c r="BC31" i="13"/>
  <c r="AX31" i="13"/>
  <c r="AW31" i="13"/>
  <c r="AV31" i="13"/>
  <c r="AU31" i="13"/>
  <c r="AT31" i="13"/>
  <c r="AS31" i="13"/>
  <c r="AN31" i="13"/>
  <c r="AM31" i="13"/>
  <c r="AL31" i="13"/>
  <c r="AK31" i="13"/>
  <c r="AJ31" i="13"/>
  <c r="AI31" i="13"/>
  <c r="AD31" i="13"/>
  <c r="AC31" i="13"/>
  <c r="AB31" i="13"/>
  <c r="AA31" i="13"/>
  <c r="Z31" i="13"/>
  <c r="Y31" i="13"/>
  <c r="BH30" i="13"/>
  <c r="BG30" i="13"/>
  <c r="BF30" i="13"/>
  <c r="BE30" i="13"/>
  <c r="BD30" i="13"/>
  <c r="BC30" i="13"/>
  <c r="AX30" i="13"/>
  <c r="AW30" i="13"/>
  <c r="AV30" i="13"/>
  <c r="AU30" i="13"/>
  <c r="AT30" i="13"/>
  <c r="AS30" i="13"/>
  <c r="AN30" i="13"/>
  <c r="AM30" i="13"/>
  <c r="AL30" i="13"/>
  <c r="AK30" i="13"/>
  <c r="AJ30" i="13"/>
  <c r="AI30" i="13"/>
  <c r="AD30" i="13"/>
  <c r="AC30" i="13"/>
  <c r="AB30" i="13"/>
  <c r="AA30" i="13"/>
  <c r="Z30" i="13"/>
  <c r="Y30" i="13"/>
  <c r="BH29" i="13"/>
  <c r="BG29" i="13"/>
  <c r="BF29" i="13"/>
  <c r="BE29" i="13"/>
  <c r="BD29" i="13"/>
  <c r="BC29" i="13"/>
  <c r="AX29" i="13"/>
  <c r="AW29" i="13"/>
  <c r="AV29" i="13"/>
  <c r="AU29" i="13"/>
  <c r="AT29" i="13"/>
  <c r="AS29" i="13"/>
  <c r="AN29" i="13"/>
  <c r="AM29" i="13"/>
  <c r="AL29" i="13"/>
  <c r="AK29" i="13"/>
  <c r="AJ29" i="13"/>
  <c r="AI29" i="13"/>
  <c r="AD29" i="13"/>
  <c r="AC29" i="13"/>
  <c r="AB29" i="13"/>
  <c r="AA29" i="13"/>
  <c r="Z29" i="13"/>
  <c r="Y29" i="13"/>
  <c r="BH28" i="13"/>
  <c r="BG28" i="13"/>
  <c r="BF28" i="13"/>
  <c r="BE28" i="13"/>
  <c r="BD28" i="13"/>
  <c r="BC28" i="13"/>
  <c r="AX28" i="13"/>
  <c r="AW28" i="13"/>
  <c r="AV28" i="13"/>
  <c r="AU28" i="13"/>
  <c r="AT28" i="13"/>
  <c r="AS28" i="13"/>
  <c r="AN28" i="13"/>
  <c r="AM28" i="13"/>
  <c r="AL28" i="13"/>
  <c r="AK28" i="13"/>
  <c r="AJ28" i="13"/>
  <c r="AI28" i="13"/>
  <c r="AD28" i="13"/>
  <c r="AC28" i="13"/>
  <c r="AB28" i="13"/>
  <c r="AA28" i="13"/>
  <c r="Z28" i="13"/>
  <c r="Y28" i="13"/>
  <c r="BH27" i="13"/>
  <c r="BG27" i="13"/>
  <c r="BF27" i="13"/>
  <c r="BE27" i="13"/>
  <c r="BD27" i="13"/>
  <c r="BC27" i="13"/>
  <c r="AX27" i="13"/>
  <c r="AW27" i="13"/>
  <c r="AV27" i="13"/>
  <c r="AU27" i="13"/>
  <c r="AT27" i="13"/>
  <c r="AS27" i="13"/>
  <c r="AN27" i="13"/>
  <c r="AM27" i="13"/>
  <c r="AL27" i="13"/>
  <c r="AK27" i="13"/>
  <c r="AJ27" i="13"/>
  <c r="AI27" i="13"/>
  <c r="AD27" i="13"/>
  <c r="AC27" i="13"/>
  <c r="AB27" i="13"/>
  <c r="AA27" i="13"/>
  <c r="Z27" i="13"/>
  <c r="Y27" i="13"/>
  <c r="BH26" i="13"/>
  <c r="BG26" i="13"/>
  <c r="BF26" i="13"/>
  <c r="BE26" i="13"/>
  <c r="BD26" i="13"/>
  <c r="BC26" i="13"/>
  <c r="AX26" i="13"/>
  <c r="AW26" i="13"/>
  <c r="AV26" i="13"/>
  <c r="AU26" i="13"/>
  <c r="AT26" i="13"/>
  <c r="AS26" i="13"/>
  <c r="AN26" i="13"/>
  <c r="AM26" i="13"/>
  <c r="AL26" i="13"/>
  <c r="AK26" i="13"/>
  <c r="AJ26" i="13"/>
  <c r="AI26" i="13"/>
  <c r="AD26" i="13"/>
  <c r="AC26" i="13"/>
  <c r="AB26" i="13"/>
  <c r="AA26" i="13"/>
  <c r="Z26" i="13"/>
  <c r="Y26" i="13"/>
  <c r="BH25" i="13"/>
  <c r="BG25" i="13"/>
  <c r="BF25" i="13"/>
  <c r="BE25" i="13"/>
  <c r="BD25" i="13"/>
  <c r="BC25" i="13"/>
  <c r="AX25" i="13"/>
  <c r="AW25" i="13"/>
  <c r="AV25" i="13"/>
  <c r="AU25" i="13"/>
  <c r="AT25" i="13"/>
  <c r="AS25" i="13"/>
  <c r="AN25" i="13"/>
  <c r="AM25" i="13"/>
  <c r="AL25" i="13"/>
  <c r="AK25" i="13"/>
  <c r="AJ25" i="13"/>
  <c r="AI25" i="13"/>
  <c r="AD25" i="13"/>
  <c r="AC25" i="13"/>
  <c r="AB25" i="13"/>
  <c r="AA25" i="13"/>
  <c r="Z25" i="13"/>
  <c r="Y25" i="13"/>
  <c r="BH24" i="13"/>
  <c r="BG24" i="13"/>
  <c r="BF24" i="13"/>
  <c r="BE24" i="13"/>
  <c r="BD24" i="13"/>
  <c r="BC24" i="13"/>
  <c r="AX24" i="13"/>
  <c r="AW24" i="13"/>
  <c r="AV24" i="13"/>
  <c r="AU24" i="13"/>
  <c r="AT24" i="13"/>
  <c r="AS24" i="13"/>
  <c r="AN24" i="13"/>
  <c r="AM24" i="13"/>
  <c r="AL24" i="13"/>
  <c r="AK24" i="13"/>
  <c r="AJ24" i="13"/>
  <c r="AI24" i="13"/>
  <c r="AD24" i="13"/>
  <c r="AC24" i="13"/>
  <c r="AB24" i="13"/>
  <c r="AA24" i="13"/>
  <c r="Z24" i="13"/>
  <c r="Y24" i="13"/>
  <c r="BH23" i="13"/>
  <c r="BG23" i="13"/>
  <c r="BF23" i="13"/>
  <c r="BE23" i="13"/>
  <c r="BD23" i="13"/>
  <c r="BC23" i="13"/>
  <c r="AX23" i="13"/>
  <c r="AW23" i="13"/>
  <c r="AV23" i="13"/>
  <c r="AU23" i="13"/>
  <c r="AT23" i="13"/>
  <c r="AS23" i="13"/>
  <c r="AN23" i="13"/>
  <c r="AM23" i="13"/>
  <c r="AL23" i="13"/>
  <c r="AK23" i="13"/>
  <c r="AJ23" i="13"/>
  <c r="AI23" i="13"/>
  <c r="AD23" i="13"/>
  <c r="AC23" i="13"/>
  <c r="AB23" i="13"/>
  <c r="AA23" i="13"/>
  <c r="Z23" i="13"/>
  <c r="Y23" i="13"/>
  <c r="BH22" i="13"/>
  <c r="BG22" i="13"/>
  <c r="BF22" i="13"/>
  <c r="BE22" i="13"/>
  <c r="BD22" i="13"/>
  <c r="BC22" i="13"/>
  <c r="AX22" i="13"/>
  <c r="AW22" i="13"/>
  <c r="AV22" i="13"/>
  <c r="AU22" i="13"/>
  <c r="AT22" i="13"/>
  <c r="AS22" i="13"/>
  <c r="AN22" i="13"/>
  <c r="AM22" i="13"/>
  <c r="AL22" i="13"/>
  <c r="AK22" i="13"/>
  <c r="AJ22" i="13"/>
  <c r="AI22" i="13"/>
  <c r="AD22" i="13"/>
  <c r="AC22" i="13"/>
  <c r="AB22" i="13"/>
  <c r="AA22" i="13"/>
  <c r="Z22" i="13"/>
  <c r="Y22" i="13"/>
  <c r="BH21" i="13"/>
  <c r="BG21" i="13"/>
  <c r="BF21" i="13"/>
  <c r="BE21" i="13"/>
  <c r="BD21" i="13"/>
  <c r="BC21" i="13"/>
  <c r="AX21" i="13"/>
  <c r="AW21" i="13"/>
  <c r="AV21" i="13"/>
  <c r="AU21" i="13"/>
  <c r="AT21" i="13"/>
  <c r="AS21" i="13"/>
  <c r="AN21" i="13"/>
  <c r="AM21" i="13"/>
  <c r="AL21" i="13"/>
  <c r="AK21" i="13"/>
  <c r="AJ21" i="13"/>
  <c r="AI21" i="13"/>
  <c r="AD21" i="13"/>
  <c r="AC21" i="13"/>
  <c r="AB21" i="13"/>
  <c r="AA21" i="13"/>
  <c r="Z21" i="13"/>
  <c r="Y21" i="13"/>
  <c r="BH20" i="13"/>
  <c r="BG20" i="13"/>
  <c r="BF20" i="13"/>
  <c r="BE20" i="13"/>
  <c r="BD20" i="13"/>
  <c r="BC20" i="13"/>
  <c r="AX20" i="13"/>
  <c r="AW20" i="13"/>
  <c r="AV20" i="13"/>
  <c r="AU20" i="13"/>
  <c r="AT20" i="13"/>
  <c r="AS20" i="13"/>
  <c r="AN20" i="13"/>
  <c r="AM20" i="13"/>
  <c r="AL20" i="13"/>
  <c r="AK20" i="13"/>
  <c r="AJ20" i="13"/>
  <c r="AI20" i="13"/>
  <c r="AD20" i="13"/>
  <c r="AC20" i="13"/>
  <c r="AB20" i="13"/>
  <c r="AA20" i="13"/>
  <c r="Z20" i="13"/>
  <c r="Y20" i="13"/>
  <c r="BH19" i="13"/>
  <c r="BG19" i="13"/>
  <c r="BF19" i="13"/>
  <c r="BE19" i="13"/>
  <c r="BD19" i="13"/>
  <c r="BC19" i="13"/>
  <c r="AX19" i="13"/>
  <c r="AW19" i="13"/>
  <c r="AV19" i="13"/>
  <c r="AU19" i="13"/>
  <c r="AT19" i="13"/>
  <c r="AS19" i="13"/>
  <c r="AN19" i="13"/>
  <c r="AM19" i="13"/>
  <c r="AL19" i="13"/>
  <c r="AK19" i="13"/>
  <c r="AJ19" i="13"/>
  <c r="AI19" i="13"/>
  <c r="AD19" i="13"/>
  <c r="AC19" i="13"/>
  <c r="AB19" i="13"/>
  <c r="AA19" i="13"/>
  <c r="Z19" i="13"/>
  <c r="Y19" i="13"/>
  <c r="BH18" i="13"/>
  <c r="BG18" i="13"/>
  <c r="BF18" i="13"/>
  <c r="BE18" i="13"/>
  <c r="BD18" i="13"/>
  <c r="BC18" i="13"/>
  <c r="AX18" i="13"/>
  <c r="AW18" i="13"/>
  <c r="AV18" i="13"/>
  <c r="AU18" i="13"/>
  <c r="AT18" i="13"/>
  <c r="AS18" i="13"/>
  <c r="AN18" i="13"/>
  <c r="AM18" i="13"/>
  <c r="AL18" i="13"/>
  <c r="AK18" i="13"/>
  <c r="AJ18" i="13"/>
  <c r="AI18" i="13"/>
  <c r="AD18" i="13"/>
  <c r="AC18" i="13"/>
  <c r="AB18" i="13"/>
  <c r="AA18" i="13"/>
  <c r="Z18" i="13"/>
  <c r="Y18" i="13"/>
  <c r="BH17" i="13"/>
  <c r="BG17" i="13"/>
  <c r="BF17" i="13"/>
  <c r="BE17" i="13"/>
  <c r="BD17" i="13"/>
  <c r="BC17" i="13"/>
  <c r="AX17" i="13"/>
  <c r="AW17" i="13"/>
  <c r="AV17" i="13"/>
  <c r="AU17" i="13"/>
  <c r="AT17" i="13"/>
  <c r="AS17" i="13"/>
  <c r="AN17" i="13"/>
  <c r="AM17" i="13"/>
  <c r="AL17" i="13"/>
  <c r="AK17" i="13"/>
  <c r="AJ17" i="13"/>
  <c r="AI17" i="13"/>
  <c r="AD17" i="13"/>
  <c r="AC17" i="13"/>
  <c r="AB17" i="13"/>
  <c r="AA17" i="13"/>
  <c r="Z17" i="13"/>
  <c r="Y17" i="13"/>
  <c r="BH16" i="13"/>
  <c r="BG16" i="13"/>
  <c r="BF16" i="13"/>
  <c r="BE16" i="13"/>
  <c r="BD16" i="13"/>
  <c r="BC16" i="13"/>
  <c r="AX16" i="13"/>
  <c r="AW16" i="13"/>
  <c r="AV16" i="13"/>
  <c r="AU16" i="13"/>
  <c r="AT16" i="13"/>
  <c r="AS16" i="13"/>
  <c r="AN16" i="13"/>
  <c r="AM16" i="13"/>
  <c r="AL16" i="13"/>
  <c r="AK16" i="13"/>
  <c r="AJ16" i="13"/>
  <c r="AI16" i="13"/>
  <c r="AD16" i="13"/>
  <c r="AC16" i="13"/>
  <c r="AB16" i="13"/>
  <c r="AA16" i="13"/>
  <c r="Z16" i="13"/>
  <c r="Y16" i="13"/>
  <c r="BH15" i="13"/>
  <c r="BG15" i="13"/>
  <c r="BF15" i="13"/>
  <c r="BE15" i="13"/>
  <c r="BD15" i="13"/>
  <c r="BC15" i="13"/>
  <c r="AX15" i="13"/>
  <c r="AW15" i="13"/>
  <c r="AV15" i="13"/>
  <c r="AU15" i="13"/>
  <c r="AT15" i="13"/>
  <c r="AS15" i="13"/>
  <c r="AN15" i="13"/>
  <c r="AM15" i="13"/>
  <c r="AL15" i="13"/>
  <c r="AK15" i="13"/>
  <c r="AJ15" i="13"/>
  <c r="AI15" i="13"/>
  <c r="AD15" i="13"/>
  <c r="AC15" i="13"/>
  <c r="AB15" i="13"/>
  <c r="AA15" i="13"/>
  <c r="Z15" i="13"/>
  <c r="Y15" i="13"/>
  <c r="BH14" i="13"/>
  <c r="BG14" i="13"/>
  <c r="BF14" i="13"/>
  <c r="BE14" i="13"/>
  <c r="BD14" i="13"/>
  <c r="BC14" i="13"/>
  <c r="AX14" i="13"/>
  <c r="AW14" i="13"/>
  <c r="AV14" i="13"/>
  <c r="AU14" i="13"/>
  <c r="AT14" i="13"/>
  <c r="AS14" i="13"/>
  <c r="AN14" i="13"/>
  <c r="AM14" i="13"/>
  <c r="AL14" i="13"/>
  <c r="AK14" i="13"/>
  <c r="AJ14" i="13"/>
  <c r="AI14" i="13"/>
  <c r="AD14" i="13"/>
  <c r="AC14" i="13"/>
  <c r="AB14" i="13"/>
  <c r="AA14" i="13"/>
  <c r="Z14" i="13"/>
  <c r="Y14" i="13"/>
  <c r="BH13" i="13"/>
  <c r="BG13" i="13"/>
  <c r="BF13" i="13"/>
  <c r="BE13" i="13"/>
  <c r="BD13" i="13"/>
  <c r="BC13" i="13"/>
  <c r="AX13" i="13"/>
  <c r="AW13" i="13"/>
  <c r="AV13" i="13"/>
  <c r="AU13" i="13"/>
  <c r="AT13" i="13"/>
  <c r="AS13" i="13"/>
  <c r="AN13" i="13"/>
  <c r="AM13" i="13"/>
  <c r="AL13" i="13"/>
  <c r="AK13" i="13"/>
  <c r="AJ13" i="13"/>
  <c r="AI13" i="13"/>
  <c r="AD13" i="13"/>
  <c r="AC13" i="13"/>
  <c r="AB13" i="13"/>
  <c r="AA13" i="13"/>
  <c r="Z13" i="13"/>
  <c r="Y13" i="13"/>
  <c r="BH12" i="13"/>
  <c r="BG12" i="13"/>
  <c r="BF12" i="13"/>
  <c r="BE12" i="13"/>
  <c r="BD12" i="13"/>
  <c r="BC12" i="13"/>
  <c r="AX12" i="13"/>
  <c r="AW12" i="13"/>
  <c r="AV12" i="13"/>
  <c r="AU12" i="13"/>
  <c r="AT12" i="13"/>
  <c r="AS12" i="13"/>
  <c r="AN12" i="13"/>
  <c r="AM12" i="13"/>
  <c r="AL12" i="13"/>
  <c r="AK12" i="13"/>
  <c r="AJ12" i="13"/>
  <c r="AI12" i="13"/>
  <c r="AD12" i="13"/>
  <c r="AC12" i="13"/>
  <c r="AB12" i="13"/>
  <c r="AA12" i="13"/>
  <c r="Z12" i="13"/>
  <c r="Y12" i="13"/>
  <c r="BH11" i="13"/>
  <c r="BG11" i="13"/>
  <c r="BF11" i="13"/>
  <c r="BE11" i="13"/>
  <c r="BD11" i="13"/>
  <c r="BC11" i="13"/>
  <c r="AX11" i="13"/>
  <c r="AW11" i="13"/>
  <c r="AV11" i="13"/>
  <c r="AU11" i="13"/>
  <c r="AT11" i="13"/>
  <c r="AS11" i="13"/>
  <c r="AN11" i="13"/>
  <c r="AM11" i="13"/>
  <c r="AL11" i="13"/>
  <c r="AK11" i="13"/>
  <c r="AJ11" i="13"/>
  <c r="AI11" i="13"/>
  <c r="AD11" i="13"/>
  <c r="AC11" i="13"/>
  <c r="AB11" i="13"/>
  <c r="AA11" i="13"/>
  <c r="Z11" i="13"/>
  <c r="Y11" i="13"/>
  <c r="BH10" i="13"/>
  <c r="BG10" i="13"/>
  <c r="BF10" i="13"/>
  <c r="BE10" i="13"/>
  <c r="BD10" i="13"/>
  <c r="BC10" i="13"/>
  <c r="AX10" i="13"/>
  <c r="AW10" i="13"/>
  <c r="AV10" i="13"/>
  <c r="AU10" i="13"/>
  <c r="AT10" i="13"/>
  <c r="AS10" i="13"/>
  <c r="AN10" i="13"/>
  <c r="AM10" i="13"/>
  <c r="AL10" i="13"/>
  <c r="AK10" i="13"/>
  <c r="AJ10" i="13"/>
  <c r="AI10" i="13"/>
  <c r="AD10" i="13"/>
  <c r="AC10" i="13"/>
  <c r="AB10" i="13"/>
  <c r="AA10" i="13"/>
  <c r="Z10" i="13"/>
  <c r="Y10" i="13"/>
  <c r="BH9" i="13"/>
  <c r="BG9" i="13"/>
  <c r="BF9" i="13"/>
  <c r="BE9" i="13"/>
  <c r="BD9" i="13"/>
  <c r="BC9" i="13"/>
  <c r="AX9" i="13"/>
  <c r="AW9" i="13"/>
  <c r="AV9" i="13"/>
  <c r="AU9" i="13"/>
  <c r="AT9" i="13"/>
  <c r="AS9" i="13"/>
  <c r="AN9" i="13"/>
  <c r="AM9" i="13"/>
  <c r="AL9" i="13"/>
  <c r="AK9" i="13"/>
  <c r="AJ9" i="13"/>
  <c r="AI9" i="13"/>
  <c r="AD9" i="13"/>
  <c r="AC9" i="13"/>
  <c r="AB9" i="13"/>
  <c r="AA9" i="13"/>
  <c r="Z9" i="13"/>
  <c r="Y9" i="13"/>
  <c r="BH8" i="13"/>
  <c r="BG8" i="13"/>
  <c r="BF8" i="13"/>
  <c r="BE8" i="13"/>
  <c r="BD8" i="13"/>
  <c r="BC8" i="13"/>
  <c r="AX8" i="13"/>
  <c r="AW8" i="13"/>
  <c r="AV8" i="13"/>
  <c r="AU8" i="13"/>
  <c r="AT8" i="13"/>
  <c r="AS8" i="13"/>
  <c r="AN8" i="13"/>
  <c r="AM8" i="13"/>
  <c r="AL8" i="13"/>
  <c r="AK8" i="13"/>
  <c r="AJ8" i="13"/>
  <c r="AI8" i="13"/>
  <c r="AD8" i="13"/>
  <c r="AC8" i="13"/>
  <c r="AB8" i="13"/>
  <c r="AA8" i="13"/>
  <c r="Z8" i="13"/>
  <c r="Y8" i="13"/>
  <c r="BH7" i="13"/>
  <c r="BG7" i="13"/>
  <c r="BF7" i="13"/>
  <c r="BE7" i="13"/>
  <c r="BD7" i="13"/>
  <c r="BC7" i="13"/>
  <c r="AX7" i="13"/>
  <c r="AW7" i="13"/>
  <c r="AV7" i="13"/>
  <c r="AU7" i="13"/>
  <c r="AT7" i="13"/>
  <c r="AS7" i="13"/>
  <c r="AN7" i="13"/>
  <c r="AM7" i="13"/>
  <c r="AL7" i="13"/>
  <c r="AK7" i="13"/>
  <c r="AJ7" i="13"/>
  <c r="AI7" i="13"/>
  <c r="AD7" i="13"/>
  <c r="AC7" i="13"/>
  <c r="AB7" i="13"/>
  <c r="AA7" i="13"/>
  <c r="Z7" i="13"/>
  <c r="Y7" i="13"/>
  <c r="BH6" i="13"/>
  <c r="BG6" i="13"/>
  <c r="BF6" i="13"/>
  <c r="BE6" i="13"/>
  <c r="BD6" i="13"/>
  <c r="BC6" i="13"/>
  <c r="AX6" i="13"/>
  <c r="AW6" i="13"/>
  <c r="AV6" i="13"/>
  <c r="AU6" i="13"/>
  <c r="AT6" i="13"/>
  <c r="AS6" i="13"/>
  <c r="AN6" i="13"/>
  <c r="AM6" i="13"/>
  <c r="AL6" i="13"/>
  <c r="AK6" i="13"/>
  <c r="AJ6" i="13"/>
  <c r="AI6" i="13"/>
  <c r="AD6" i="13"/>
  <c r="AC6" i="13"/>
  <c r="AB6" i="13"/>
  <c r="AA6" i="13"/>
  <c r="Z6" i="13"/>
  <c r="Y6" i="13"/>
  <c r="B2" i="15"/>
  <c r="I2" i="15"/>
  <c r="B2" i="14"/>
  <c r="I2" i="14"/>
  <c r="B2" i="5"/>
  <c r="B2" i="13"/>
  <c r="H2" i="5"/>
  <c r="I2" i="13"/>
  <c r="BQ30" i="14" l="1"/>
  <c r="BQ35" i="14"/>
  <c r="BM18" i="15"/>
  <c r="BY23" i="15"/>
  <c r="BM25" i="15"/>
  <c r="BY27" i="15"/>
  <c r="BM28" i="15"/>
  <c r="BM31" i="15"/>
  <c r="BM35" i="15"/>
  <c r="BM7" i="13"/>
  <c r="BM11" i="13"/>
  <c r="BM15" i="13"/>
  <c r="BM26" i="13"/>
  <c r="BY6" i="15"/>
  <c r="BM21" i="13"/>
  <c r="BO6" i="13"/>
  <c r="BP17" i="13"/>
  <c r="BP18" i="13"/>
  <c r="BP19" i="13"/>
  <c r="CB21" i="13"/>
  <c r="BP24" i="13"/>
  <c r="BP8" i="13"/>
  <c r="BM7" i="14"/>
  <c r="BY7" i="14"/>
  <c r="BM8" i="14"/>
  <c r="BY8" i="14"/>
  <c r="BM9" i="14"/>
  <c r="BW30" i="14"/>
  <c r="BW32" i="14"/>
  <c r="CA6" i="15"/>
  <c r="CA8" i="15"/>
  <c r="BO10" i="15"/>
  <c r="CA10" i="15"/>
  <c r="BO11" i="15"/>
  <c r="BO14" i="15"/>
  <c r="CA17" i="15"/>
  <c r="CA18" i="15"/>
  <c r="CA20" i="15"/>
  <c r="BO21" i="15"/>
  <c r="BO24" i="15"/>
  <c r="CA24" i="15"/>
  <c r="CA25" i="15"/>
  <c r="CA26" i="15"/>
  <c r="CA27" i="15"/>
  <c r="BO28" i="15"/>
  <c r="CA28" i="15"/>
  <c r="BO30" i="15"/>
  <c r="BO33" i="15"/>
  <c r="CB13" i="15"/>
  <c r="CB15" i="15"/>
  <c r="CB18" i="15"/>
  <c r="BP19" i="15"/>
  <c r="CB19" i="15"/>
  <c r="BP21" i="15"/>
  <c r="CB22" i="15"/>
  <c r="CB24" i="15"/>
  <c r="BP25" i="15"/>
  <c r="BP26" i="15"/>
  <c r="BP27" i="15"/>
  <c r="CB28" i="15"/>
  <c r="BP29" i="15"/>
  <c r="CB31" i="15"/>
  <c r="CB33" i="15"/>
  <c r="CB34" i="15"/>
  <c r="BP35" i="15"/>
  <c r="CB35" i="15"/>
  <c r="BP36" i="15"/>
  <c r="BO6" i="14"/>
  <c r="BO9" i="14"/>
  <c r="CA9" i="14"/>
  <c r="BO10" i="14"/>
  <c r="BO14" i="14"/>
  <c r="BO17" i="14"/>
  <c r="CA17" i="14"/>
  <c r="BO18" i="14"/>
  <c r="CA18" i="14"/>
  <c r="BO20" i="14"/>
  <c r="CA20" i="14"/>
  <c r="BO21" i="14"/>
  <c r="CA21" i="14"/>
  <c r="BO22" i="14"/>
  <c r="BO24" i="14"/>
  <c r="BO25" i="14"/>
  <c r="BW31" i="15"/>
  <c r="BW32" i="15"/>
  <c r="BW33" i="15"/>
  <c r="BW34" i="15"/>
  <c r="BW36" i="15"/>
  <c r="BP7" i="14"/>
  <c r="BP11" i="14"/>
  <c r="BP13" i="14"/>
  <c r="CB13" i="14"/>
  <c r="BP14" i="14"/>
  <c r="BP15" i="14"/>
  <c r="BP16" i="14"/>
  <c r="CB17" i="14"/>
  <c r="CB19" i="14"/>
  <c r="BM35" i="13"/>
  <c r="BQ26" i="13"/>
  <c r="BQ28" i="13"/>
  <c r="BQ29" i="13"/>
  <c r="BQ30" i="13"/>
  <c r="BR6" i="13"/>
  <c r="BR9" i="13"/>
  <c r="BR11" i="13"/>
  <c r="BR13" i="13"/>
  <c r="BR15" i="13"/>
  <c r="BR17" i="13"/>
  <c r="BR25" i="13"/>
  <c r="BR29" i="13"/>
  <c r="BR6" i="15"/>
  <c r="BR7" i="15"/>
  <c r="BR9" i="15"/>
  <c r="BR10" i="15"/>
  <c r="BR11" i="15"/>
  <c r="BR12" i="15"/>
  <c r="BR15" i="15"/>
  <c r="BR16" i="15"/>
  <c r="BR18" i="15"/>
  <c r="BR19" i="15"/>
  <c r="BR24" i="15"/>
  <c r="BR25" i="15"/>
  <c r="BR26" i="15"/>
  <c r="BR27" i="15"/>
  <c r="BR29" i="15"/>
  <c r="BR30" i="15"/>
  <c r="BR32" i="15"/>
  <c r="BR34" i="15"/>
  <c r="BR36" i="15"/>
  <c r="BW10" i="13"/>
  <c r="BW12" i="13"/>
  <c r="BW18" i="13"/>
  <c r="BW21" i="13"/>
  <c r="BW30" i="13"/>
  <c r="BW36" i="13"/>
  <c r="BX15" i="13"/>
  <c r="BX18" i="13"/>
  <c r="BX20" i="13"/>
  <c r="BX26" i="13"/>
  <c r="BX30" i="13"/>
  <c r="BX32" i="13"/>
  <c r="BX35" i="13"/>
  <c r="BX33" i="15"/>
  <c r="BX35" i="15"/>
  <c r="BX17" i="14"/>
  <c r="BX18" i="14"/>
  <c r="BX23" i="14"/>
  <c r="BX24" i="14"/>
  <c r="BX27" i="14"/>
  <c r="BX28" i="14"/>
  <c r="BX29" i="14"/>
  <c r="BX31" i="14"/>
  <c r="BX33" i="14"/>
  <c r="BN13" i="14"/>
  <c r="BN15" i="14"/>
  <c r="BN17" i="14"/>
  <c r="BN18" i="14"/>
  <c r="BN19" i="14"/>
  <c r="BN22" i="14"/>
  <c r="BN24" i="14"/>
  <c r="BZ26" i="14"/>
  <c r="BN28" i="14"/>
  <c r="BN29" i="14"/>
  <c r="BN31" i="14"/>
  <c r="BQ11" i="14"/>
  <c r="BQ17" i="14"/>
  <c r="BQ18" i="14"/>
  <c r="BQ19" i="14"/>
  <c r="BQ24" i="14"/>
  <c r="BQ27" i="14"/>
  <c r="BQ29" i="14"/>
  <c r="BN21" i="13"/>
  <c r="BN22" i="13"/>
  <c r="BN25" i="13"/>
  <c r="BN27" i="13"/>
  <c r="BN29" i="13"/>
  <c r="BN30" i="13"/>
  <c r="BN31" i="13"/>
  <c r="BN32" i="13"/>
  <c r="BZ33" i="13"/>
  <c r="BR6" i="14"/>
  <c r="BR8" i="14"/>
  <c r="BR10" i="14"/>
  <c r="BR14" i="14"/>
  <c r="BR18" i="14"/>
  <c r="BR19" i="14"/>
  <c r="BR21" i="14"/>
  <c r="BR25" i="14"/>
  <c r="BR27" i="14"/>
  <c r="BR34" i="14"/>
  <c r="BN6" i="15"/>
  <c r="BN8" i="15"/>
  <c r="BN9" i="15"/>
  <c r="BZ10" i="15"/>
  <c r="BZ12" i="15"/>
  <c r="BN13" i="15"/>
  <c r="BN16" i="15"/>
  <c r="BN17" i="15"/>
  <c r="BZ19" i="15"/>
  <c r="BN20" i="15"/>
  <c r="BN21" i="15"/>
  <c r="BN22" i="15"/>
  <c r="BZ25" i="15"/>
  <c r="BZ26" i="15"/>
  <c r="BZ27" i="15"/>
  <c r="BZ28" i="15"/>
  <c r="BN32" i="15"/>
  <c r="BN34" i="15"/>
  <c r="BZ35" i="15"/>
  <c r="BO10" i="13"/>
  <c r="BO11" i="13"/>
  <c r="BO13" i="13"/>
  <c r="BO17" i="13"/>
  <c r="CA21" i="13"/>
  <c r="BO22" i="13"/>
  <c r="BO23" i="13"/>
  <c r="BO30" i="13"/>
  <c r="BW6" i="14"/>
  <c r="BW16" i="14"/>
  <c r="CA33" i="15"/>
  <c r="BO34" i="15"/>
  <c r="BO35" i="15"/>
  <c r="CA35" i="15"/>
  <c r="BO36" i="15"/>
  <c r="CB24" i="13"/>
  <c r="CB26" i="13"/>
  <c r="BP29" i="13"/>
  <c r="BP31" i="13"/>
  <c r="CB31" i="13"/>
  <c r="BP36" i="13"/>
  <c r="BX7" i="14"/>
  <c r="BX8" i="14"/>
  <c r="BX13" i="14"/>
  <c r="CB36" i="15"/>
  <c r="BQ6" i="13"/>
  <c r="BQ7" i="13"/>
  <c r="BQ8" i="13"/>
  <c r="BQ9" i="13"/>
  <c r="BQ11" i="13"/>
  <c r="BQ15" i="13"/>
  <c r="BQ21" i="13"/>
  <c r="BQ24" i="13"/>
  <c r="BY14" i="14"/>
  <c r="BM15" i="14"/>
  <c r="BM16" i="14"/>
  <c r="BM17" i="14"/>
  <c r="BY19" i="14"/>
  <c r="BM24" i="14"/>
  <c r="BY26" i="14"/>
  <c r="BM27" i="14"/>
  <c r="BM28" i="14"/>
  <c r="BM31" i="14"/>
  <c r="BM33" i="14"/>
  <c r="BY34" i="14"/>
  <c r="BM35" i="14"/>
  <c r="BQ6" i="15"/>
  <c r="BQ7" i="15"/>
  <c r="BQ8" i="15"/>
  <c r="BQ12" i="15"/>
  <c r="BQ13" i="15"/>
  <c r="BQ15" i="15"/>
  <c r="BQ16" i="15"/>
  <c r="BQ21" i="15"/>
  <c r="BQ22" i="15"/>
  <c r="BQ26" i="15"/>
  <c r="BQ27" i="15"/>
  <c r="BQ28" i="15"/>
  <c r="BQ31" i="15"/>
  <c r="BQ33" i="15"/>
  <c r="CA28" i="14"/>
  <c r="BO29" i="14"/>
  <c r="CA29" i="14"/>
  <c r="BO31" i="14"/>
  <c r="CA31" i="14"/>
  <c r="CA33" i="14"/>
  <c r="CA35" i="14"/>
  <c r="BO36" i="14"/>
  <c r="CA36" i="14"/>
  <c r="BW7" i="15"/>
  <c r="BW8" i="15"/>
  <c r="BW11" i="15"/>
  <c r="BW12" i="15"/>
  <c r="BW15" i="15"/>
  <c r="BW18" i="15"/>
  <c r="BW23" i="15"/>
  <c r="BW24" i="15"/>
  <c r="BW25" i="15"/>
  <c r="BX16" i="13"/>
  <c r="BP20" i="14"/>
  <c r="CB20" i="14"/>
  <c r="CB21" i="14"/>
  <c r="BP22" i="14"/>
  <c r="BP23" i="14"/>
  <c r="BP24" i="14"/>
  <c r="CB24" i="14"/>
  <c r="CB26" i="14"/>
  <c r="BP27" i="14"/>
  <c r="BP28" i="14"/>
  <c r="CB28" i="14"/>
  <c r="BP29" i="14"/>
  <c r="BP30" i="14"/>
  <c r="BP31" i="14"/>
  <c r="BX8" i="15"/>
  <c r="BX14" i="15"/>
  <c r="BX16" i="15"/>
  <c r="BX18" i="15"/>
  <c r="BX19" i="15"/>
  <c r="BX20" i="15"/>
  <c r="BX24" i="15"/>
  <c r="BX25" i="15"/>
  <c r="BX26" i="15"/>
  <c r="BX27" i="15"/>
  <c r="BX32" i="15"/>
  <c r="CA15" i="14"/>
  <c r="CA23" i="13"/>
  <c r="BY23" i="13"/>
  <c r="BY30" i="14"/>
  <c r="BX19" i="13"/>
  <c r="BX15" i="14"/>
  <c r="BX35" i="14"/>
  <c r="BM6" i="14"/>
  <c r="BZ30" i="15"/>
  <c r="BZ12" i="14"/>
  <c r="BZ22" i="14"/>
  <c r="BR20" i="13"/>
  <c r="BY32" i="14"/>
  <c r="BY13" i="14"/>
  <c r="BY28" i="14"/>
  <c r="BZ14" i="15"/>
  <c r="BY31" i="14"/>
  <c r="CB9" i="13"/>
  <c r="BZ12" i="13"/>
  <c r="CB25" i="13"/>
  <c r="CB31" i="14"/>
  <c r="BO32" i="14"/>
  <c r="CB32" i="14"/>
  <c r="CB16" i="15"/>
  <c r="BZ20" i="15"/>
  <c r="BY10" i="15"/>
  <c r="BZ24" i="13"/>
  <c r="BZ16" i="15"/>
  <c r="BZ32" i="15"/>
  <c r="CA31" i="15"/>
  <c r="CA7" i="14"/>
  <c r="BP14" i="13"/>
  <c r="CA30" i="15"/>
  <c r="BZ27" i="14"/>
  <c r="BY23" i="14"/>
  <c r="BO8" i="14"/>
  <c r="BO34" i="14"/>
  <c r="BO16" i="14"/>
  <c r="BO16" i="15"/>
  <c r="BW6" i="13"/>
  <c r="BY16" i="15"/>
  <c r="BY19" i="15"/>
  <c r="BY30" i="15"/>
  <c r="BR28" i="15"/>
  <c r="BQ22" i="13"/>
  <c r="BQ27" i="13"/>
  <c r="BR28" i="13"/>
  <c r="BR20" i="15"/>
  <c r="BY15" i="14"/>
  <c r="CA23" i="14"/>
  <c r="CA26" i="14"/>
  <c r="CB33" i="14"/>
  <c r="CB36" i="14"/>
  <c r="CA22" i="13"/>
  <c r="CA30" i="13"/>
  <c r="CA35" i="13"/>
  <c r="CB35" i="13"/>
  <c r="CB15" i="14"/>
  <c r="CA25" i="14"/>
  <c r="CA28" i="13"/>
  <c r="CA33" i="13"/>
  <c r="CB29" i="13"/>
  <c r="CB6" i="14"/>
  <c r="BO9" i="13"/>
  <c r="CA24" i="14"/>
  <c r="BW23" i="13"/>
  <c r="BW21" i="14"/>
  <c r="BZ22" i="15"/>
  <c r="BN19" i="15"/>
  <c r="CB10" i="15"/>
  <c r="BZ29" i="13"/>
  <c r="BP9" i="13"/>
  <c r="BP6" i="13"/>
  <c r="BY10" i="13"/>
  <c r="BZ22" i="13"/>
  <c r="BZ35" i="13"/>
  <c r="CB14" i="14"/>
  <c r="CB9" i="14"/>
  <c r="BZ13" i="15"/>
  <c r="BZ21" i="15"/>
  <c r="BN14" i="15"/>
  <c r="BY25" i="15"/>
  <c r="BP20" i="15"/>
  <c r="BM14" i="13"/>
  <c r="BN11" i="13"/>
  <c r="BN15" i="13"/>
  <c r="BN20" i="13"/>
  <c r="BO32" i="13"/>
  <c r="BP25" i="13"/>
  <c r="BP28" i="13"/>
  <c r="BP13" i="15"/>
  <c r="BR22" i="15"/>
  <c r="BM8" i="13"/>
  <c r="BR7" i="13"/>
  <c r="BR19" i="13"/>
  <c r="CB6" i="15"/>
  <c r="CB7" i="15"/>
  <c r="CB27" i="13"/>
  <c r="BQ23" i="13"/>
  <c r="BW10" i="15"/>
  <c r="BY12" i="15"/>
  <c r="CA16" i="15"/>
  <c r="BN35" i="13"/>
  <c r="BM24" i="13"/>
  <c r="CA16" i="13"/>
  <c r="CA19" i="15"/>
  <c r="BR12" i="13"/>
  <c r="CB27" i="15"/>
  <c r="BM31" i="13"/>
  <c r="CA27" i="13"/>
  <c r="BP22" i="13"/>
  <c r="BM9" i="13"/>
  <c r="BR22" i="13"/>
  <c r="CB33" i="13"/>
  <c r="CA12" i="15"/>
  <c r="CB29" i="15"/>
  <c r="BM19" i="13"/>
  <c r="BZ11" i="15"/>
  <c r="BW14" i="15"/>
  <c r="BW14" i="13"/>
  <c r="BQ20" i="13"/>
  <c r="BY32" i="13"/>
  <c r="BY8" i="15"/>
  <c r="BY21" i="13"/>
  <c r="BY19" i="13"/>
  <c r="CA15" i="13"/>
  <c r="BY33" i="13"/>
  <c r="CB32" i="13"/>
  <c r="BQ17" i="13"/>
  <c r="BQ28" i="14"/>
  <c r="BY36" i="14"/>
  <c r="BQ13" i="14"/>
  <c r="BY33" i="14"/>
  <c r="BN24" i="13"/>
  <c r="BR21" i="13"/>
  <c r="BY20" i="15"/>
  <c r="CA14" i="13"/>
  <c r="CB14" i="13"/>
  <c r="CA11" i="13"/>
  <c r="BZ6" i="13"/>
  <c r="BY35" i="15"/>
  <c r="BY14" i="15"/>
  <c r="BN26" i="14"/>
  <c r="BQ14" i="13"/>
  <c r="BY30" i="13"/>
  <c r="BN7" i="14"/>
  <c r="BR24" i="13"/>
  <c r="BR34" i="13"/>
  <c r="CB12" i="14"/>
  <c r="BM13" i="13"/>
  <c r="BZ27" i="13"/>
  <c r="CB34" i="13"/>
  <c r="CB30" i="15"/>
  <c r="BY18" i="15"/>
  <c r="CB17" i="15"/>
  <c r="CB26" i="15"/>
  <c r="BR14" i="15"/>
  <c r="BW30" i="15"/>
  <c r="BR8" i="15"/>
  <c r="BY17" i="13"/>
  <c r="BY28" i="13"/>
  <c r="BY10" i="14"/>
  <c r="BY17" i="14"/>
  <c r="BY21" i="14"/>
  <c r="BY24" i="14"/>
  <c r="BY25" i="14"/>
  <c r="BX22" i="13"/>
  <c r="BY7" i="13"/>
  <c r="BX10" i="13"/>
  <c r="BN9" i="13"/>
  <c r="BN23" i="13"/>
  <c r="BN34" i="13"/>
  <c r="BP12" i="13"/>
  <c r="BP6" i="14"/>
  <c r="BX7" i="13"/>
  <c r="BP9" i="14"/>
  <c r="BY22" i="14"/>
  <c r="BY29" i="14"/>
  <c r="CB35" i="14"/>
  <c r="BY16" i="14"/>
  <c r="BY35" i="14"/>
  <c r="BZ36" i="14"/>
  <c r="BQ7" i="14"/>
  <c r="BQ26" i="14"/>
  <c r="BR12" i="14"/>
  <c r="BR22" i="14"/>
  <c r="BR28" i="14"/>
  <c r="BY34" i="13"/>
  <c r="BZ9" i="15"/>
  <c r="BZ17" i="15"/>
  <c r="CA24" i="13"/>
  <c r="CA29" i="13"/>
  <c r="CA15" i="15"/>
  <c r="CA11" i="15"/>
  <c r="BY12" i="13"/>
  <c r="BY35" i="13"/>
  <c r="BZ15" i="15"/>
  <c r="CA13" i="15"/>
  <c r="BY29" i="15"/>
  <c r="BZ21" i="13"/>
  <c r="BZ30" i="13"/>
  <c r="CA26" i="13"/>
  <c r="BP15" i="13"/>
  <c r="BP33" i="13"/>
  <c r="BW9" i="15"/>
  <c r="BO34" i="13"/>
  <c r="BO18" i="13"/>
  <c r="BO24" i="13"/>
  <c r="BO21" i="13"/>
  <c r="CB13" i="13"/>
  <c r="BX11" i="15"/>
  <c r="BZ18" i="15"/>
  <c r="BO31" i="15"/>
  <c r="BX6" i="15"/>
  <c r="BZ6" i="15"/>
  <c r="BZ8" i="15"/>
  <c r="CB8" i="15"/>
  <c r="CB9" i="15"/>
  <c r="CA13" i="14"/>
  <c r="BO27" i="13"/>
  <c r="BO26" i="13"/>
  <c r="BX34" i="15"/>
  <c r="BY29" i="13"/>
  <c r="BO19" i="14"/>
  <c r="BP35" i="14"/>
  <c r="BO33" i="14"/>
  <c r="BP34" i="14"/>
  <c r="BM10" i="14"/>
  <c r="BO12" i="15"/>
  <c r="BP11" i="13"/>
  <c r="BO29" i="13"/>
  <c r="CA9" i="15"/>
  <c r="BQ9" i="14"/>
  <c r="BQ23" i="14"/>
  <c r="BO31" i="13"/>
  <c r="BO6" i="15"/>
  <c r="BO25" i="13"/>
  <c r="BO23" i="14"/>
  <c r="BO30" i="14"/>
  <c r="BO20" i="15"/>
  <c r="BO27" i="15"/>
  <c r="BO26" i="14"/>
  <c r="BO26" i="15"/>
  <c r="BZ18" i="13"/>
  <c r="BO12" i="13"/>
  <c r="BQ18" i="13"/>
  <c r="BQ14" i="15"/>
  <c r="BP20" i="13"/>
  <c r="BQ29" i="15"/>
  <c r="BP33" i="15"/>
  <c r="BQ15" i="14"/>
  <c r="BQ20" i="14"/>
  <c r="BQ36" i="15"/>
  <c r="BP35" i="13"/>
  <c r="BP28" i="15"/>
  <c r="BQ10" i="15"/>
  <c r="BP21" i="14"/>
  <c r="BP7" i="15"/>
  <c r="CA31" i="13"/>
  <c r="BO7" i="14"/>
  <c r="BN11" i="14"/>
  <c r="BN28" i="15"/>
  <c r="CB20" i="13"/>
  <c r="CB15" i="13"/>
  <c r="BN28" i="13"/>
  <c r="BP30" i="13"/>
  <c r="BW27" i="13"/>
  <c r="BN25" i="15"/>
  <c r="CB28" i="13"/>
  <c r="CB22" i="13"/>
  <c r="BO23" i="15"/>
  <c r="BQ25" i="15"/>
  <c r="BN18" i="13"/>
  <c r="BO13" i="14"/>
  <c r="BN26" i="13"/>
  <c r="BP31" i="15"/>
  <c r="BR23" i="13"/>
  <c r="BR13" i="15"/>
  <c r="BW35" i="15"/>
  <c r="BN33" i="14"/>
  <c r="BY22" i="13"/>
  <c r="BN10" i="15"/>
  <c r="BP34" i="15"/>
  <c r="BR27" i="13"/>
  <c r="BN12" i="15"/>
  <c r="BN26" i="15"/>
  <c r="BO7" i="13"/>
  <c r="BN25" i="14"/>
  <c r="BN11" i="15"/>
  <c r="BO35" i="14"/>
  <c r="BP12" i="14"/>
  <c r="BN18" i="15"/>
  <c r="BO35" i="13"/>
  <c r="BP10" i="14"/>
  <c r="BP23" i="13"/>
  <c r="BX30" i="15"/>
  <c r="BZ34" i="15"/>
  <c r="CB11" i="14"/>
  <c r="CB25" i="14"/>
  <c r="BO15" i="13"/>
  <c r="CB12" i="15"/>
  <c r="CB25" i="15"/>
  <c r="BQ16" i="13"/>
  <c r="BO16" i="13"/>
  <c r="BZ23" i="13"/>
  <c r="BX8" i="13"/>
  <c r="BX34" i="14"/>
  <c r="BX7" i="15"/>
  <c r="BX36" i="15"/>
  <c r="BX21" i="15"/>
  <c r="BX6" i="14"/>
  <c r="BX36" i="14"/>
  <c r="BW27" i="14"/>
  <c r="BW10" i="14"/>
  <c r="CA20" i="13"/>
  <c r="BY9" i="13"/>
  <c r="CB10" i="13"/>
  <c r="CB11" i="15"/>
  <c r="BX15" i="15"/>
  <c r="BX10" i="15"/>
  <c r="BW6" i="15"/>
  <c r="BX17" i="13"/>
  <c r="BW20" i="13"/>
  <c r="BM17" i="13"/>
  <c r="BP21" i="13"/>
  <c r="BX23" i="13"/>
  <c r="BY20" i="14"/>
  <c r="BY36" i="15"/>
  <c r="BW23" i="14"/>
  <c r="BX10" i="14"/>
  <c r="BX30" i="14"/>
  <c r="BW12" i="14"/>
  <c r="BX28" i="15"/>
  <c r="BY33" i="15"/>
  <c r="BX14" i="14"/>
  <c r="BX32" i="14"/>
  <c r="BX17" i="15"/>
  <c r="BX31" i="15"/>
  <c r="BW8" i="14"/>
  <c r="CB11" i="13"/>
  <c r="BX11" i="13"/>
  <c r="BW32" i="13"/>
  <c r="CA7" i="15"/>
  <c r="BY28" i="15"/>
  <c r="BY32" i="15"/>
  <c r="CA14" i="15"/>
  <c r="BY21" i="15"/>
  <c r="BQ18" i="15"/>
  <c r="BW17" i="15"/>
  <c r="BW29" i="15"/>
  <c r="BY26" i="15"/>
  <c r="BY31" i="13"/>
  <c r="BY18" i="14"/>
  <c r="CA25" i="13"/>
  <c r="BW16" i="15"/>
  <c r="BW27" i="15"/>
  <c r="BY36" i="13"/>
  <c r="CB17" i="13"/>
  <c r="BY34" i="15"/>
  <c r="CA9" i="13"/>
  <c r="BW13" i="15"/>
  <c r="BY6" i="14"/>
  <c r="AI42" i="18"/>
  <c r="D23" i="18" s="1"/>
  <c r="R26" i="16" s="1"/>
  <c r="B36" i="16" s="1"/>
  <c r="BY11" i="13"/>
  <c r="BY14" i="13"/>
  <c r="BY24" i="13"/>
  <c r="CA19" i="13"/>
  <c r="BO11" i="14"/>
  <c r="BO12" i="14"/>
  <c r="P16" i="25"/>
  <c r="R16" i="25"/>
  <c r="T16" i="25"/>
  <c r="P16" i="24"/>
  <c r="R16" i="24"/>
  <c r="T16" i="24"/>
  <c r="BQ32" i="15"/>
  <c r="BQ11" i="15"/>
  <c r="BZ28" i="13"/>
  <c r="BZ13" i="13"/>
  <c r="BQ20" i="15"/>
  <c r="BM12" i="13"/>
  <c r="BQ21" i="14"/>
  <c r="BQ19" i="15"/>
  <c r="B32" i="16"/>
  <c r="BZ7" i="13"/>
  <c r="BZ15" i="13"/>
  <c r="CA17" i="13"/>
  <c r="BZ20" i="14"/>
  <c r="BZ7" i="15"/>
  <c r="BZ31" i="15"/>
  <c r="CB12" i="13"/>
  <c r="BZ31" i="13"/>
  <c r="BZ21" i="14"/>
  <c r="BZ30" i="14"/>
  <c r="BZ24" i="15"/>
  <c r="BZ33" i="15"/>
  <c r="CA10" i="13"/>
  <c r="BZ26" i="13"/>
  <c r="BZ36" i="15"/>
  <c r="AC42" i="5"/>
  <c r="AH42" i="5"/>
  <c r="AM42" i="5" s="1"/>
  <c r="AN42" i="5" s="1"/>
  <c r="AN42" i="13"/>
  <c r="AN42" i="14"/>
  <c r="BN35" i="15"/>
  <c r="BN29" i="15"/>
  <c r="BM30" i="15"/>
  <c r="BO8" i="15"/>
  <c r="AI42" i="23"/>
  <c r="D23" i="23" s="1"/>
  <c r="BP22" i="15"/>
  <c r="BP13" i="13"/>
  <c r="BP15" i="15"/>
  <c r="BO29" i="15"/>
  <c r="BP26" i="13"/>
  <c r="BP16" i="13"/>
  <c r="BP34" i="13"/>
  <c r="BO32" i="15"/>
  <c r="CB8" i="13"/>
  <c r="BN23" i="14"/>
  <c r="BQ25" i="14"/>
  <c r="BN30" i="14"/>
  <c r="D21" i="22"/>
  <c r="BN36" i="14"/>
  <c r="BN9" i="14"/>
  <c r="BX9" i="14"/>
  <c r="BX16" i="14"/>
  <c r="BZ28" i="14"/>
  <c r="CB27" i="14"/>
  <c r="BN31" i="15"/>
  <c r="BQ25" i="13"/>
  <c r="BQ35" i="13"/>
  <c r="BQ36" i="13"/>
  <c r="BO13" i="15"/>
  <c r="BR18" i="13"/>
  <c r="BP33" i="14"/>
  <c r="BP17" i="14"/>
  <c r="BO22" i="15"/>
  <c r="CA22" i="14"/>
  <c r="D20" i="21"/>
  <c r="D21" i="21" s="1"/>
  <c r="D19" i="23"/>
  <c r="D25" i="23"/>
  <c r="D15" i="23"/>
  <c r="D14" i="23"/>
  <c r="D20" i="23"/>
  <c r="D24" i="23"/>
  <c r="AI42" i="22"/>
  <c r="D23" i="22" s="1"/>
  <c r="D25" i="22"/>
  <c r="D15" i="22"/>
  <c r="D14" i="22"/>
  <c r="D24" i="22"/>
  <c r="AI42" i="21"/>
  <c r="D23" i="21" s="1"/>
  <c r="R26" i="24" s="1"/>
  <c r="AI42" i="19"/>
  <c r="D23" i="19" s="1"/>
  <c r="D25" i="21"/>
  <c r="D15" i="21"/>
  <c r="D14" i="21"/>
  <c r="D24" i="21"/>
  <c r="D21" i="20"/>
  <c r="AI42" i="20"/>
  <c r="D23" i="20" s="1"/>
  <c r="D25" i="20"/>
  <c r="D24" i="20"/>
  <c r="D14" i="20"/>
  <c r="D15" i="20"/>
  <c r="D19" i="19"/>
  <c r="D20" i="19"/>
  <c r="D25" i="19"/>
  <c r="D15" i="19"/>
  <c r="D14" i="19"/>
  <c r="D24" i="19"/>
  <c r="D25" i="18"/>
  <c r="D19" i="18"/>
  <c r="D15" i="18"/>
  <c r="D14" i="18"/>
  <c r="D20" i="18"/>
  <c r="D24" i="18"/>
  <c r="D20" i="17"/>
  <c r="D25" i="17"/>
  <c r="D14" i="17"/>
  <c r="D15" i="17"/>
  <c r="AM42" i="17"/>
  <c r="AN42" i="17" s="1"/>
  <c r="AI42" i="17"/>
  <c r="D23" i="17" s="1"/>
  <c r="D19" i="17"/>
  <c r="D24" i="17"/>
  <c r="BM11" i="14"/>
  <c r="BM12" i="14"/>
  <c r="BY16" i="13"/>
  <c r="BZ36" i="13"/>
  <c r="BN7" i="13"/>
  <c r="BN19" i="13"/>
  <c r="BO19" i="13"/>
  <c r="BX13" i="13"/>
  <c r="BZ9" i="13"/>
  <c r="BZ17" i="13"/>
  <c r="BM28" i="13"/>
  <c r="BM33" i="13"/>
  <c r="BM13" i="14"/>
  <c r="BO20" i="13"/>
  <c r="BX25" i="13"/>
  <c r="BZ14" i="13"/>
  <c r="BX24" i="13"/>
  <c r="BZ23" i="14"/>
  <c r="BY6" i="13"/>
  <c r="BY15" i="13"/>
  <c r="BY18" i="13"/>
  <c r="BY25" i="13"/>
  <c r="CA7" i="13"/>
  <c r="BZ10" i="14"/>
  <c r="BZ16" i="14"/>
  <c r="BX11" i="14"/>
  <c r="BR29" i="14"/>
  <c r="BX25" i="14"/>
  <c r="BZ20" i="13"/>
  <c r="BZ19" i="13"/>
  <c r="AE9" i="15"/>
  <c r="BP18" i="15"/>
  <c r="BX13" i="15"/>
  <c r="CB32" i="15"/>
  <c r="AE17" i="15"/>
  <c r="BX12" i="15"/>
  <c r="AY22" i="15"/>
  <c r="BZ29" i="14"/>
  <c r="CA27" i="14"/>
  <c r="CB7" i="14"/>
  <c r="CA19" i="14"/>
  <c r="P16" i="16"/>
  <c r="R16" i="16"/>
  <c r="T16" i="16"/>
  <c r="BQ22" i="14"/>
  <c r="CB8" i="14"/>
  <c r="AO13" i="14"/>
  <c r="BI13" i="14"/>
  <c r="BN35" i="14"/>
  <c r="BY12" i="14"/>
  <c r="BR20" i="14"/>
  <c r="BZ6" i="14"/>
  <c r="AY9" i="14"/>
  <c r="BZ19" i="14"/>
  <c r="BX28" i="13"/>
  <c r="BN13" i="13"/>
  <c r="BZ11" i="13"/>
  <c r="BZ8" i="13"/>
  <c r="BN17" i="13"/>
  <c r="BX33" i="13"/>
  <c r="BY13" i="13"/>
  <c r="BX31" i="13"/>
  <c r="BN42" i="15"/>
  <c r="BX42" i="15" s="1"/>
  <c r="AE21" i="15"/>
  <c r="AY21" i="15"/>
  <c r="BN36" i="15"/>
  <c r="BM23" i="15"/>
  <c r="AE15" i="15"/>
  <c r="BW22" i="15"/>
  <c r="AY31" i="15"/>
  <c r="BO19" i="15"/>
  <c r="AE7" i="15"/>
  <c r="BP12" i="15"/>
  <c r="BI16" i="15"/>
  <c r="BI17" i="15"/>
  <c r="BR23" i="15"/>
  <c r="BM24" i="15"/>
  <c r="BI33" i="15"/>
  <c r="AE8" i="15"/>
  <c r="AY8" i="15"/>
  <c r="BY22" i="15"/>
  <c r="AO28" i="15"/>
  <c r="BI28" i="15"/>
  <c r="AE16" i="15"/>
  <c r="AY16" i="15"/>
  <c r="BI7" i="15"/>
  <c r="BY11" i="15"/>
  <c r="BO25" i="15"/>
  <c r="BQ30" i="15"/>
  <c r="BO9" i="15"/>
  <c r="AE10" i="15"/>
  <c r="AY10" i="15"/>
  <c r="AO20" i="15"/>
  <c r="BI20" i="15"/>
  <c r="BI15" i="15"/>
  <c r="AE24" i="15"/>
  <c r="AE26" i="15"/>
  <c r="AY26" i="15"/>
  <c r="BI30" i="15"/>
  <c r="BO17" i="15"/>
  <c r="AY18" i="15"/>
  <c r="AO23" i="15"/>
  <c r="CB23" i="15"/>
  <c r="BI24" i="15"/>
  <c r="BR31" i="15"/>
  <c r="AE34" i="15"/>
  <c r="AY34" i="15"/>
  <c r="BX9" i="15"/>
  <c r="CB14" i="15"/>
  <c r="BQ34" i="15"/>
  <c r="AE11" i="15"/>
  <c r="AY11" i="15"/>
  <c r="AE23" i="15"/>
  <c r="AE29" i="15"/>
  <c r="AY29" i="15"/>
  <c r="BI9" i="15"/>
  <c r="AE13" i="15"/>
  <c r="AY13" i="15"/>
  <c r="BR17" i="15"/>
  <c r="BP23" i="15"/>
  <c r="BO42" i="15"/>
  <c r="BY42" i="15" s="1"/>
  <c r="BM42" i="15"/>
  <c r="BW42" i="15" s="1"/>
  <c r="BM42" i="14"/>
  <c r="BW42" i="14" s="1"/>
  <c r="BP42" i="15"/>
  <c r="BZ42" i="15" s="1"/>
  <c r="BO7" i="15"/>
  <c r="BO15" i="15"/>
  <c r="AO19" i="15"/>
  <c r="BI19" i="15"/>
  <c r="AY25" i="15"/>
  <c r="AY28" i="15"/>
  <c r="BZ29" i="15"/>
  <c r="AY33" i="15"/>
  <c r="BM13" i="15"/>
  <c r="CA21" i="15"/>
  <c r="CA29" i="15"/>
  <c r="BR33" i="15"/>
  <c r="BI27" i="15"/>
  <c r="BI12" i="15"/>
  <c r="AE19" i="15"/>
  <c r="AY19" i="15"/>
  <c r="BM19" i="15"/>
  <c r="CA22" i="15"/>
  <c r="AO25" i="15"/>
  <c r="BI25" i="15"/>
  <c r="AE32" i="15"/>
  <c r="AY32" i="15"/>
  <c r="CA36" i="15"/>
  <c r="BO18" i="15"/>
  <c r="BI32" i="15"/>
  <c r="CA32" i="15"/>
  <c r="BI36" i="15"/>
  <c r="AE6" i="15"/>
  <c r="AY6" i="15"/>
  <c r="BY7" i="15"/>
  <c r="BP8" i="15"/>
  <c r="BP11" i="15"/>
  <c r="AE14" i="15"/>
  <c r="AY14" i="15"/>
  <c r="BY15" i="15"/>
  <c r="BP16" i="15"/>
  <c r="AO18" i="15"/>
  <c r="BI18" i="15"/>
  <c r="AE22" i="15"/>
  <c r="BX23" i="15"/>
  <c r="BI23" i="15"/>
  <c r="BN24" i="15"/>
  <c r="AY24" i="15"/>
  <c r="AY9" i="15"/>
  <c r="BM9" i="15"/>
  <c r="BI13" i="15"/>
  <c r="AY17" i="15"/>
  <c r="BM17" i="15"/>
  <c r="BR21" i="15"/>
  <c r="AO30" i="15"/>
  <c r="AE31" i="15"/>
  <c r="AE36" i="15"/>
  <c r="AY36" i="15"/>
  <c r="AO22" i="15"/>
  <c r="BY24" i="15"/>
  <c r="AO21" i="15"/>
  <c r="BI21" i="15"/>
  <c r="BZ23" i="15"/>
  <c r="BP24" i="15"/>
  <c r="AE27" i="15"/>
  <c r="AY27" i="15"/>
  <c r="AE30" i="15"/>
  <c r="BI31" i="15"/>
  <c r="BP32" i="15"/>
  <c r="BM33" i="15"/>
  <c r="BQ35" i="15"/>
  <c r="BI6" i="15"/>
  <c r="BY9" i="15"/>
  <c r="BM11" i="15"/>
  <c r="BP6" i="15"/>
  <c r="BP9" i="15"/>
  <c r="BI10" i="15"/>
  <c r="AE12" i="15"/>
  <c r="AY12" i="15"/>
  <c r="BY13" i="15"/>
  <c r="BP14" i="15"/>
  <c r="BP17" i="15"/>
  <c r="CB20" i="15"/>
  <c r="CA23" i="15"/>
  <c r="BQ24" i="15"/>
  <c r="BN27" i="15"/>
  <c r="AO29" i="15"/>
  <c r="BN33" i="15"/>
  <c r="BI34" i="15"/>
  <c r="AE35" i="15"/>
  <c r="BR35" i="15"/>
  <c r="CB21" i="15"/>
  <c r="AE33" i="15"/>
  <c r="BP10" i="15"/>
  <c r="BI14" i="15"/>
  <c r="BY17" i="15"/>
  <c r="BQ23" i="15"/>
  <c r="BM26" i="15"/>
  <c r="BN7" i="15"/>
  <c r="AY7" i="15"/>
  <c r="BM7" i="15"/>
  <c r="BI8" i="15"/>
  <c r="BQ9" i="15"/>
  <c r="BI11" i="15"/>
  <c r="BN15" i="15"/>
  <c r="AY15" i="15"/>
  <c r="BM15" i="15"/>
  <c r="BQ17" i="15"/>
  <c r="AE20" i="15"/>
  <c r="AY20" i="15"/>
  <c r="AO26" i="15"/>
  <c r="BI26" i="15"/>
  <c r="BP30" i="15"/>
  <c r="BY31" i="15"/>
  <c r="CA34" i="15"/>
  <c r="AO35" i="15"/>
  <c r="BI35" i="15"/>
  <c r="AE42" i="15"/>
  <c r="BI42" i="15"/>
  <c r="AO6" i="15"/>
  <c r="AO8" i="15"/>
  <c r="AO10" i="15"/>
  <c r="AO12" i="15"/>
  <c r="AO14" i="15"/>
  <c r="AO16" i="15"/>
  <c r="AO32" i="15"/>
  <c r="AO34" i="15"/>
  <c r="AO36" i="15"/>
  <c r="BW20" i="15"/>
  <c r="BM21" i="15"/>
  <c r="AY35" i="15"/>
  <c r="AY42" i="15"/>
  <c r="D23" i="15" s="1"/>
  <c r="BQ42" i="15"/>
  <c r="CA42" i="15" s="1"/>
  <c r="AO27" i="15"/>
  <c r="AE28" i="15"/>
  <c r="BR42" i="15"/>
  <c r="CB42" i="15" s="1"/>
  <c r="BM6" i="15"/>
  <c r="BM8" i="15"/>
  <c r="BM10" i="15"/>
  <c r="BM12" i="15"/>
  <c r="BM14" i="15"/>
  <c r="BM16" i="15"/>
  <c r="BX22" i="15"/>
  <c r="BN23" i="15"/>
  <c r="BX29" i="15"/>
  <c r="BN30" i="15"/>
  <c r="BM32" i="15"/>
  <c r="BM34" i="15"/>
  <c r="BM36" i="15"/>
  <c r="BM27" i="15"/>
  <c r="AO7" i="15"/>
  <c r="AO9" i="15"/>
  <c r="AO11" i="15"/>
  <c r="AO13" i="15"/>
  <c r="AO15" i="15"/>
  <c r="AO17" i="15"/>
  <c r="AE18" i="15"/>
  <c r="BW19" i="15"/>
  <c r="BM20" i="15"/>
  <c r="BI22" i="15"/>
  <c r="AY23" i="15"/>
  <c r="AO24" i="15"/>
  <c r="AE25" i="15"/>
  <c r="BW26" i="15"/>
  <c r="BI29" i="15"/>
  <c r="AY30" i="15"/>
  <c r="AO31" i="15"/>
  <c r="AO33" i="15"/>
  <c r="BM22" i="15"/>
  <c r="BW28" i="15"/>
  <c r="BM29" i="15"/>
  <c r="BW21" i="15"/>
  <c r="AY11" i="14"/>
  <c r="BY11" i="14"/>
  <c r="BI34" i="14"/>
  <c r="BY9" i="14"/>
  <c r="AO8" i="14"/>
  <c r="AO12" i="14"/>
  <c r="BI21" i="14"/>
  <c r="BX22" i="14"/>
  <c r="BP26" i="14"/>
  <c r="BQ6" i="14"/>
  <c r="AO14" i="14"/>
  <c r="AE18" i="14"/>
  <c r="AY18" i="14"/>
  <c r="BI32" i="14"/>
  <c r="AO25" i="14"/>
  <c r="BI25" i="14"/>
  <c r="BR26" i="14"/>
  <c r="BI27" i="14"/>
  <c r="AY20" i="14"/>
  <c r="AY31" i="14"/>
  <c r="BZ34" i="14"/>
  <c r="BI36" i="14"/>
  <c r="AO9" i="14"/>
  <c r="BI9" i="14"/>
  <c r="AY12" i="14"/>
  <c r="CA6" i="14"/>
  <c r="BZ15" i="14"/>
  <c r="AE23" i="14"/>
  <c r="AO34" i="14"/>
  <c r="BZ35" i="14"/>
  <c r="CA11" i="14"/>
  <c r="AE14" i="14"/>
  <c r="BW14" i="14"/>
  <c r="AO29" i="14"/>
  <c r="AE32" i="14"/>
  <c r="BN34" i="14"/>
  <c r="BQ12" i="14"/>
  <c r="BO15" i="14"/>
  <c r="AY27" i="14"/>
  <c r="AY35" i="14"/>
  <c r="BO42" i="14"/>
  <c r="BY42" i="14" s="1"/>
  <c r="BN42" i="13"/>
  <c r="BX42" i="13" s="1"/>
  <c r="BX20" i="14"/>
  <c r="CA8" i="14"/>
  <c r="AY7" i="14"/>
  <c r="BZ8" i="14"/>
  <c r="BR9" i="14"/>
  <c r="AY10" i="14"/>
  <c r="BX12" i="14"/>
  <c r="BM14" i="14"/>
  <c r="BR16" i="14"/>
  <c r="BQ16" i="14"/>
  <c r="AO20" i="14"/>
  <c r="AE22" i="14"/>
  <c r="BM22" i="14"/>
  <c r="AO24" i="14"/>
  <c r="BI24" i="14"/>
  <c r="BP25" i="14"/>
  <c r="AE30" i="14"/>
  <c r="BM30" i="14"/>
  <c r="BZ31" i="14"/>
  <c r="AE34" i="14"/>
  <c r="BW36" i="14"/>
  <c r="BQ10" i="14"/>
  <c r="AO21" i="14"/>
  <c r="BM23" i="14"/>
  <c r="BZ24" i="14"/>
  <c r="BO27" i="14"/>
  <c r="BW29" i="14"/>
  <c r="BQ33" i="14"/>
  <c r="AE8" i="14"/>
  <c r="BZ9" i="14"/>
  <c r="CA12" i="14"/>
  <c r="AY15" i="14"/>
  <c r="BR17" i="14"/>
  <c r="AE19" i="14"/>
  <c r="AY19" i="14"/>
  <c r="BZ32" i="14"/>
  <c r="BR33" i="14"/>
  <c r="BR13" i="14"/>
  <c r="BR7" i="14"/>
  <c r="AY8" i="14"/>
  <c r="BQ14" i="14"/>
  <c r="AO17" i="14"/>
  <c r="BI17" i="14"/>
  <c r="BP18" i="14"/>
  <c r="AO26" i="14"/>
  <c r="AY28" i="14"/>
  <c r="BR30" i="14"/>
  <c r="CA32" i="14"/>
  <c r="AO33" i="14"/>
  <c r="BI33" i="14"/>
  <c r="BQ34" i="14"/>
  <c r="AO7" i="14"/>
  <c r="BI7" i="14"/>
  <c r="BP8" i="14"/>
  <c r="AE12" i="14"/>
  <c r="BZ13" i="14"/>
  <c r="CB16" i="14"/>
  <c r="CA16" i="14"/>
  <c r="AE20" i="14"/>
  <c r="AO22" i="14"/>
  <c r="BI22" i="14"/>
  <c r="AY24" i="14"/>
  <c r="BZ25" i="14"/>
  <c r="BI26" i="14"/>
  <c r="BI30" i="14"/>
  <c r="BM32" i="14"/>
  <c r="AO32" i="14"/>
  <c r="BW34" i="14"/>
  <c r="AE36" i="14"/>
  <c r="AO36" i="14"/>
  <c r="AY14" i="14"/>
  <c r="BR11" i="14"/>
  <c r="AO16" i="14"/>
  <c r="BP19" i="14"/>
  <c r="BO28" i="14"/>
  <c r="BQ31" i="14"/>
  <c r="AY36" i="14"/>
  <c r="CB23" i="14"/>
  <c r="AO6" i="14"/>
  <c r="BQ8" i="14"/>
  <c r="AO11" i="14"/>
  <c r="BI11" i="14"/>
  <c r="AE16" i="14"/>
  <c r="BZ17" i="14"/>
  <c r="AO18" i="14"/>
  <c r="BI18" i="14"/>
  <c r="AE21" i="14"/>
  <c r="BR23" i="14"/>
  <c r="CB29" i="14"/>
  <c r="BR31" i="14"/>
  <c r="AY32" i="14"/>
  <c r="BZ33" i="14"/>
  <c r="AY34" i="14"/>
  <c r="AE6" i="14"/>
  <c r="BZ7" i="14"/>
  <c r="CB10" i="14"/>
  <c r="CA10" i="14"/>
  <c r="AY13" i="14"/>
  <c r="BZ14" i="14"/>
  <c r="BR15" i="14"/>
  <c r="AY16" i="14"/>
  <c r="BN21" i="14"/>
  <c r="BI23" i="14"/>
  <c r="AE25" i="14"/>
  <c r="AY25" i="14"/>
  <c r="BY27" i="14"/>
  <c r="AE29" i="14"/>
  <c r="BM29" i="14"/>
  <c r="AO31" i="14"/>
  <c r="BI31" i="14"/>
  <c r="BP32" i="14"/>
  <c r="AE35" i="14"/>
  <c r="BR35" i="14"/>
  <c r="BP36" i="14"/>
  <c r="AE27" i="14"/>
  <c r="AY6" i="14"/>
  <c r="AO10" i="14"/>
  <c r="AO15" i="14"/>
  <c r="BI15" i="14"/>
  <c r="AO19" i="14"/>
  <c r="CA30" i="14"/>
  <c r="AO35" i="14"/>
  <c r="BI35" i="14"/>
  <c r="CB18" i="14"/>
  <c r="AE10" i="14"/>
  <c r="BZ11" i="14"/>
  <c r="BI14" i="14"/>
  <c r="AY17" i="14"/>
  <c r="BZ18" i="14"/>
  <c r="BI19" i="14"/>
  <c r="CB22" i="14"/>
  <c r="BR24" i="14"/>
  <c r="AE26" i="14"/>
  <c r="AY26" i="14"/>
  <c r="AO28" i="14"/>
  <c r="BW28" i="14"/>
  <c r="CB30" i="14"/>
  <c r="BR32" i="14"/>
  <c r="BQ32" i="14"/>
  <c r="AY33" i="14"/>
  <c r="CB34" i="14"/>
  <c r="CA34" i="14"/>
  <c r="BR36" i="14"/>
  <c r="BQ36" i="14"/>
  <c r="AE42" i="14"/>
  <c r="D18" i="14" s="1"/>
  <c r="BN42" i="14"/>
  <c r="BX42" i="14" s="1"/>
  <c r="BP42" i="14"/>
  <c r="BZ42" i="14" s="1"/>
  <c r="BI42" i="14"/>
  <c r="BI12" i="14"/>
  <c r="BW22" i="14"/>
  <c r="AE28" i="14"/>
  <c r="AE7" i="14"/>
  <c r="AE9" i="14"/>
  <c r="AE11" i="14"/>
  <c r="AE13" i="14"/>
  <c r="AE15" i="14"/>
  <c r="AE17" i="14"/>
  <c r="BW18" i="14"/>
  <c r="BM19" i="14"/>
  <c r="AY22" i="14"/>
  <c r="AO23" i="14"/>
  <c r="AE24" i="14"/>
  <c r="BW25" i="14"/>
  <c r="BM26" i="14"/>
  <c r="BI28" i="14"/>
  <c r="AY29" i="14"/>
  <c r="AO30" i="14"/>
  <c r="AE31" i="14"/>
  <c r="AE33" i="14"/>
  <c r="BW20" i="14"/>
  <c r="BM21" i="14"/>
  <c r="AY42" i="14"/>
  <c r="BQ42" i="14"/>
  <c r="CA42" i="14" s="1"/>
  <c r="BI8" i="14"/>
  <c r="BR42" i="14"/>
  <c r="CB42" i="14" s="1"/>
  <c r="BM34" i="14"/>
  <c r="BM36" i="14"/>
  <c r="BI6" i="14"/>
  <c r="CA14" i="14"/>
  <c r="AO27" i="14"/>
  <c r="BN6" i="14"/>
  <c r="BW7" i="14"/>
  <c r="BN8" i="14"/>
  <c r="BW9" i="14"/>
  <c r="BN10" i="14"/>
  <c r="BW11" i="14"/>
  <c r="BN12" i="14"/>
  <c r="BW13" i="14"/>
  <c r="BN14" i="14"/>
  <c r="BW15" i="14"/>
  <c r="BN16" i="14"/>
  <c r="BW17" i="14"/>
  <c r="BM18" i="14"/>
  <c r="BW24" i="14"/>
  <c r="BM25" i="14"/>
  <c r="BW31" i="14"/>
  <c r="BN32" i="14"/>
  <c r="BW33" i="14"/>
  <c r="BW35" i="14"/>
  <c r="BI20" i="14"/>
  <c r="AY21" i="14"/>
  <c r="BW19" i="14"/>
  <c r="BM20" i="14"/>
  <c r="AY23" i="14"/>
  <c r="BW26" i="14"/>
  <c r="BN27" i="14"/>
  <c r="BI29" i="14"/>
  <c r="AY30" i="14"/>
  <c r="BI10" i="14"/>
  <c r="BI16" i="14"/>
  <c r="BX19" i="14"/>
  <c r="BN20" i="14"/>
  <c r="BX26" i="14"/>
  <c r="BX21" i="14"/>
  <c r="BO42" i="13"/>
  <c r="BY42" i="13" s="1"/>
  <c r="BR16" i="13"/>
  <c r="CA13" i="13"/>
  <c r="BX9" i="13"/>
  <c r="AY16" i="13"/>
  <c r="CB19" i="13"/>
  <c r="AE22" i="13"/>
  <c r="AY22" i="13"/>
  <c r="BY8" i="13"/>
  <c r="CB7" i="13"/>
  <c r="BP7" i="13"/>
  <c r="CB18" i="13"/>
  <c r="AY7" i="13"/>
  <c r="BW8" i="13"/>
  <c r="BR30" i="13"/>
  <c r="AO29" i="13"/>
  <c r="BQ32" i="13"/>
  <c r="AO6" i="13"/>
  <c r="BQ19" i="13"/>
  <c r="BY26" i="13"/>
  <c r="BI6" i="13"/>
  <c r="BI32" i="13"/>
  <c r="BN33" i="13"/>
  <c r="BI21" i="13"/>
  <c r="AO34" i="13"/>
  <c r="BO33" i="13"/>
  <c r="AY10" i="13"/>
  <c r="BI19" i="13"/>
  <c r="BQ10" i="13"/>
  <c r="AE10" i="13"/>
  <c r="AY32" i="13"/>
  <c r="BX27" i="13"/>
  <c r="AE16" i="13"/>
  <c r="AO26" i="13"/>
  <c r="BI26" i="13"/>
  <c r="CA34" i="13"/>
  <c r="BZ25" i="13"/>
  <c r="AY33" i="13"/>
  <c r="BP42" i="13"/>
  <c r="BZ42" i="13" s="1"/>
  <c r="CB23" i="13"/>
  <c r="BP27" i="13"/>
  <c r="AE6" i="13"/>
  <c r="BM6" i="13"/>
  <c r="BP10" i="13"/>
  <c r="CA12" i="13"/>
  <c r="AO13" i="13"/>
  <c r="BI13" i="13"/>
  <c r="BR14" i="13"/>
  <c r="AO16" i="13"/>
  <c r="CB16" i="13"/>
  <c r="AO19" i="13"/>
  <c r="AE23" i="13"/>
  <c r="AY23" i="13"/>
  <c r="BI25" i="13"/>
  <c r="AY28" i="13"/>
  <c r="BQ31" i="13"/>
  <c r="BP32" i="13"/>
  <c r="BI34" i="13"/>
  <c r="AO35" i="13"/>
  <c r="BI35" i="13"/>
  <c r="BR36" i="13"/>
  <c r="CB6" i="13"/>
  <c r="BI12" i="13"/>
  <c r="BM16" i="13"/>
  <c r="BO28" i="13"/>
  <c r="BR31" i="13"/>
  <c r="BQ13" i="13"/>
  <c r="BR35" i="13"/>
  <c r="CA8" i="13"/>
  <c r="AO9" i="13"/>
  <c r="BI9" i="13"/>
  <c r="BR10" i="13"/>
  <c r="AO12" i="13"/>
  <c r="BX14" i="13"/>
  <c r="BI18" i="13"/>
  <c r="BI20" i="13"/>
  <c r="AO21" i="13"/>
  <c r="AY24" i="13"/>
  <c r="AO31" i="13"/>
  <c r="BI31" i="13"/>
  <c r="BR32" i="13"/>
  <c r="AE34" i="13"/>
  <c r="BX36" i="13"/>
  <c r="AY9" i="13"/>
  <c r="BI8" i="13"/>
  <c r="AE12" i="13"/>
  <c r="AY12" i="13"/>
  <c r="CA18" i="13"/>
  <c r="BY20" i="13"/>
  <c r="AE25" i="13"/>
  <c r="AY25" i="13"/>
  <c r="BI27" i="13"/>
  <c r="AE29" i="13"/>
  <c r="AY34" i="13"/>
  <c r="BM34" i="13"/>
  <c r="BI36" i="13"/>
  <c r="AE42" i="13"/>
  <c r="AO8" i="13"/>
  <c r="AY15" i="13"/>
  <c r="AO22" i="13"/>
  <c r="BI22" i="13"/>
  <c r="BY27" i="13"/>
  <c r="BX29" i="13"/>
  <c r="CB30" i="13"/>
  <c r="BI23" i="13"/>
  <c r="AE8" i="13"/>
  <c r="AY8" i="13"/>
  <c r="AO15" i="13"/>
  <c r="BI15" i="13"/>
  <c r="AE18" i="13"/>
  <c r="AY18" i="13"/>
  <c r="AO28" i="13"/>
  <c r="AY29" i="13"/>
  <c r="AY30" i="13"/>
  <c r="BQ33" i="13"/>
  <c r="BX6" i="13"/>
  <c r="BO8" i="13"/>
  <c r="BZ10" i="13"/>
  <c r="AY11" i="13"/>
  <c r="BQ12" i="13"/>
  <c r="BI14" i="13"/>
  <c r="BW16" i="13"/>
  <c r="AY17" i="13"/>
  <c r="AE30" i="13"/>
  <c r="BR33" i="13"/>
  <c r="BQ34" i="13"/>
  <c r="AY35" i="13"/>
  <c r="CB36" i="13"/>
  <c r="CA36" i="13"/>
  <c r="BI16" i="13"/>
  <c r="AO11" i="13"/>
  <c r="BI11" i="13"/>
  <c r="AO14" i="13"/>
  <c r="AE20" i="13"/>
  <c r="BI28" i="13"/>
  <c r="AO33" i="13"/>
  <c r="BI33" i="13"/>
  <c r="AE36" i="13"/>
  <c r="AO36" i="13"/>
  <c r="BM10" i="13"/>
  <c r="AO7" i="13"/>
  <c r="BI7" i="13"/>
  <c r="BI10" i="13"/>
  <c r="AE14" i="13"/>
  <c r="AY14" i="13"/>
  <c r="AY20" i="13"/>
  <c r="AY21" i="13"/>
  <c r="AO24" i="13"/>
  <c r="BI24" i="13"/>
  <c r="AY26" i="13"/>
  <c r="AE27" i="13"/>
  <c r="AY27" i="13"/>
  <c r="CA32" i="13"/>
  <c r="BW34" i="13"/>
  <c r="BN36" i="13"/>
  <c r="AY36" i="13"/>
  <c r="BR26" i="13"/>
  <c r="BM32" i="13"/>
  <c r="CA6" i="13"/>
  <c r="BR8" i="13"/>
  <c r="AO10" i="13"/>
  <c r="BX12" i="13"/>
  <c r="AY13" i="13"/>
  <c r="BO14" i="13"/>
  <c r="BZ16" i="13"/>
  <c r="AO17" i="13"/>
  <c r="BI17" i="13"/>
  <c r="AY19" i="13"/>
  <c r="AO25" i="13"/>
  <c r="BI29" i="13"/>
  <c r="AE32" i="13"/>
  <c r="AO32" i="13"/>
  <c r="BX34" i="13"/>
  <c r="BO36" i="13"/>
  <c r="BM42" i="13"/>
  <c r="BW42" i="13" s="1"/>
  <c r="BI42" i="13"/>
  <c r="AE7" i="13"/>
  <c r="AE9" i="13"/>
  <c r="AE11" i="13"/>
  <c r="AE13" i="13"/>
  <c r="AE15" i="13"/>
  <c r="AE17" i="13"/>
  <c r="AO23" i="13"/>
  <c r="AE24" i="13"/>
  <c r="BW25" i="13"/>
  <c r="AO30" i="13"/>
  <c r="AE31" i="13"/>
  <c r="AE33" i="13"/>
  <c r="AE35" i="13"/>
  <c r="AO18" i="13"/>
  <c r="AE19" i="13"/>
  <c r="AE26" i="13"/>
  <c r="BI30" i="13"/>
  <c r="AY31" i="13"/>
  <c r="BZ32" i="13"/>
  <c r="BZ34" i="13"/>
  <c r="AY42" i="13"/>
  <c r="D23" i="13" s="1"/>
  <c r="BQ42" i="13"/>
  <c r="CA42" i="13" s="1"/>
  <c r="BW22" i="13"/>
  <c r="BM23" i="13"/>
  <c r="AO27" i="13"/>
  <c r="AE28" i="13"/>
  <c r="BW29" i="13"/>
  <c r="BM30" i="13"/>
  <c r="BR42" i="13"/>
  <c r="CB42" i="13" s="1"/>
  <c r="AO20" i="13"/>
  <c r="AE21" i="13"/>
  <c r="BM36" i="13"/>
  <c r="BN6" i="13"/>
  <c r="BW7" i="13"/>
  <c r="BN8" i="13"/>
  <c r="BW9" i="13"/>
  <c r="BN10" i="13"/>
  <c r="BW11" i="13"/>
  <c r="BN12" i="13"/>
  <c r="BW13" i="13"/>
  <c r="BN14" i="13"/>
  <c r="BW15" i="13"/>
  <c r="BN16" i="13"/>
  <c r="BW17" i="13"/>
  <c r="BM18" i="13"/>
  <c r="BW24" i="13"/>
  <c r="BM25" i="13"/>
  <c r="BW31" i="13"/>
  <c r="BW33" i="13"/>
  <c r="BW35" i="13"/>
  <c r="BM27" i="13"/>
  <c r="BW19" i="13"/>
  <c r="BM20" i="13"/>
  <c r="BW26" i="13"/>
  <c r="AY6" i="13"/>
  <c r="BM22" i="13"/>
  <c r="BW28" i="13"/>
  <c r="BM29" i="13"/>
  <c r="BX21" i="13"/>
  <c r="BS24" i="14" l="1"/>
  <c r="BS11" i="13"/>
  <c r="CC19" i="15"/>
  <c r="BS22" i="13"/>
  <c r="BS24" i="13"/>
  <c r="CC25" i="15"/>
  <c r="CC10" i="15"/>
  <c r="CC16" i="15"/>
  <c r="BS9" i="13"/>
  <c r="CC6" i="15"/>
  <c r="CC27" i="15"/>
  <c r="CC21" i="13"/>
  <c r="BS15" i="13"/>
  <c r="BS17" i="13"/>
  <c r="CC8" i="15"/>
  <c r="CC12" i="15"/>
  <c r="CC30" i="15"/>
  <c r="CC18" i="15"/>
  <c r="BS21" i="13"/>
  <c r="CC17" i="15"/>
  <c r="CC30" i="13"/>
  <c r="CC35" i="15"/>
  <c r="BS29" i="13"/>
  <c r="CC35" i="13"/>
  <c r="BS28" i="14"/>
  <c r="BS7" i="14"/>
  <c r="BS28" i="15"/>
  <c r="CC28" i="14"/>
  <c r="BS25" i="15"/>
  <c r="CC11" i="15"/>
  <c r="CC36" i="14"/>
  <c r="BS28" i="13"/>
  <c r="BS7" i="13"/>
  <c r="BS18" i="13"/>
  <c r="BS23" i="13"/>
  <c r="CC24" i="13"/>
  <c r="CC22" i="13"/>
  <c r="BS26" i="15"/>
  <c r="CC23" i="13"/>
  <c r="BS26" i="13"/>
  <c r="CC14" i="13"/>
  <c r="CC10" i="13"/>
  <c r="CC14" i="15"/>
  <c r="CC33" i="15"/>
  <c r="CC21" i="14"/>
  <c r="CC15" i="15"/>
  <c r="BS20" i="15"/>
  <c r="CC19" i="13"/>
  <c r="CC28" i="15"/>
  <c r="CC20" i="13"/>
  <c r="BS29" i="14"/>
  <c r="CC27" i="14"/>
  <c r="CC26" i="15"/>
  <c r="BS25" i="13"/>
  <c r="BS13" i="13"/>
  <c r="CC15" i="13"/>
  <c r="BS13" i="14"/>
  <c r="CC7" i="15"/>
  <c r="CC34" i="15"/>
  <c r="BS20" i="13"/>
  <c r="BS9" i="14"/>
  <c r="CC13" i="15"/>
  <c r="CC31" i="13"/>
  <c r="BS11" i="14"/>
  <c r="BS17" i="14"/>
  <c r="D26" i="18"/>
  <c r="S26" i="16" s="1"/>
  <c r="CC36" i="15"/>
  <c r="R25" i="25"/>
  <c r="R24" i="25"/>
  <c r="R24" i="24"/>
  <c r="B20" i="24" s="1"/>
  <c r="R25" i="24"/>
  <c r="B36" i="24"/>
  <c r="R25" i="16"/>
  <c r="I20" i="16" s="1"/>
  <c r="CC9" i="13"/>
  <c r="CC31" i="15"/>
  <c r="D26" i="19"/>
  <c r="D21" i="19"/>
  <c r="CC11" i="13"/>
  <c r="CC32" i="14"/>
  <c r="BS35" i="13"/>
  <c r="BS19" i="13"/>
  <c r="CC24" i="15"/>
  <c r="D26" i="21"/>
  <c r="S26" i="24" s="1"/>
  <c r="U26" i="24" s="1"/>
  <c r="D21" i="18"/>
  <c r="D26" i="20"/>
  <c r="BS18" i="15"/>
  <c r="BS36" i="15"/>
  <c r="BS7" i="15"/>
  <c r="BS29" i="15"/>
  <c r="BS30" i="15"/>
  <c r="BS22" i="15"/>
  <c r="BS31" i="15"/>
  <c r="BS21" i="15"/>
  <c r="CC17" i="13"/>
  <c r="BS14" i="15"/>
  <c r="CC25" i="13"/>
  <c r="D26" i="22"/>
  <c r="CC23" i="14"/>
  <c r="BS35" i="14"/>
  <c r="BS25" i="14"/>
  <c r="BS6" i="14"/>
  <c r="D16" i="23"/>
  <c r="D16" i="22"/>
  <c r="D21" i="17"/>
  <c r="D21" i="23"/>
  <c r="CC12" i="14"/>
  <c r="CC13" i="13"/>
  <c r="BS30" i="13"/>
  <c r="BS11" i="15"/>
  <c r="BS13" i="15"/>
  <c r="BS23" i="14"/>
  <c r="D16" i="19"/>
  <c r="BS34" i="13"/>
  <c r="CC32" i="15"/>
  <c r="CC35" i="14"/>
  <c r="D26" i="23"/>
  <c r="D16" i="21"/>
  <c r="D16" i="20"/>
  <c r="D16" i="18"/>
  <c r="D16" i="17"/>
  <c r="D26" i="17"/>
  <c r="BS12" i="14"/>
  <c r="CC16" i="14"/>
  <c r="CC24" i="14"/>
  <c r="BS27" i="13"/>
  <c r="BS10" i="13"/>
  <c r="BS19" i="15"/>
  <c r="CC29" i="15"/>
  <c r="CC28" i="13"/>
  <c r="CC8" i="14"/>
  <c r="BS27" i="14"/>
  <c r="CC33" i="13"/>
  <c r="CC17" i="14"/>
  <c r="BS6" i="15"/>
  <c r="BS34" i="15"/>
  <c r="BS31" i="13"/>
  <c r="CC7" i="14"/>
  <c r="BS30" i="14"/>
  <c r="BS33" i="14"/>
  <c r="CC15" i="14"/>
  <c r="BS22" i="14"/>
  <c r="BS34" i="14"/>
  <c r="BS19" i="14"/>
  <c r="CC20" i="14"/>
  <c r="CC6" i="14"/>
  <c r="CC16" i="13"/>
  <c r="CC8" i="13"/>
  <c r="CC26" i="13"/>
  <c r="D18" i="15"/>
  <c r="D23" i="14"/>
  <c r="D18" i="13"/>
  <c r="BS23" i="15"/>
  <c r="BS17" i="15"/>
  <c r="CC20" i="15"/>
  <c r="BS27" i="15"/>
  <c r="CC23" i="15"/>
  <c r="BS9" i="15"/>
  <c r="CC9" i="15"/>
  <c r="BS16" i="15"/>
  <c r="BS15" i="15"/>
  <c r="BS35" i="15"/>
  <c r="BS33" i="15"/>
  <c r="BS24" i="15"/>
  <c r="BS12" i="15"/>
  <c r="CC22" i="15"/>
  <c r="BS10" i="15"/>
  <c r="BS8" i="15"/>
  <c r="CC21" i="15"/>
  <c r="D24" i="15"/>
  <c r="BS32" i="15"/>
  <c r="AO42" i="15"/>
  <c r="D19" i="15"/>
  <c r="D20" i="15"/>
  <c r="D25" i="15"/>
  <c r="BS42" i="15"/>
  <c r="CC42" i="15"/>
  <c r="CC10" i="14"/>
  <c r="CC25" i="14"/>
  <c r="CC34" i="14"/>
  <c r="CC22" i="14"/>
  <c r="BS31" i="14"/>
  <c r="BS15" i="14"/>
  <c r="CC30" i="14"/>
  <c r="CC29" i="14"/>
  <c r="D25" i="14"/>
  <c r="BS26" i="14"/>
  <c r="BS10" i="14"/>
  <c r="CC31" i="14"/>
  <c r="CC9" i="14"/>
  <c r="BS18" i="14"/>
  <c r="CC18" i="14"/>
  <c r="BS16" i="14"/>
  <c r="CC14" i="14"/>
  <c r="AO42" i="14"/>
  <c r="D20" i="14"/>
  <c r="BS14" i="14"/>
  <c r="BS36" i="14"/>
  <c r="CC13" i="14"/>
  <c r="CC33" i="14"/>
  <c r="CC11" i="14"/>
  <c r="D24" i="14"/>
  <c r="BS32" i="14"/>
  <c r="D19" i="14"/>
  <c r="BS8" i="14"/>
  <c r="BS21" i="14"/>
  <c r="CC19" i="14"/>
  <c r="BS42" i="14"/>
  <c r="CC42" i="14"/>
  <c r="CC26" i="14"/>
  <c r="BS20" i="14"/>
  <c r="BS33" i="13"/>
  <c r="CC18" i="13"/>
  <c r="CC27" i="13"/>
  <c r="CC7" i="13"/>
  <c r="BS6" i="13"/>
  <c r="D25" i="13"/>
  <c r="CC36" i="13"/>
  <c r="BS36" i="13"/>
  <c r="CC34" i="13"/>
  <c r="BS32" i="13"/>
  <c r="BS14" i="13"/>
  <c r="BS12" i="13"/>
  <c r="CC6" i="13"/>
  <c r="BS8" i="13"/>
  <c r="CC12" i="13"/>
  <c r="D24" i="13"/>
  <c r="CC42" i="13"/>
  <c r="AO42" i="13"/>
  <c r="BS16" i="13"/>
  <c r="CC32" i="13"/>
  <c r="CC29" i="13"/>
  <c r="D19" i="13"/>
  <c r="D20" i="13"/>
  <c r="BS42" i="13"/>
  <c r="S25" i="25" l="1"/>
  <c r="U25" i="25" s="1"/>
  <c r="S24" i="25"/>
  <c r="U24" i="25" s="1"/>
  <c r="S24" i="24"/>
  <c r="U24" i="24" s="1"/>
  <c r="I20" i="25"/>
  <c r="S25" i="24"/>
  <c r="U25" i="24" s="1"/>
  <c r="B20" i="25"/>
  <c r="S25" i="16"/>
  <c r="I20" i="24"/>
  <c r="D29" i="13"/>
  <c r="D26" i="15"/>
  <c r="D28" i="15"/>
  <c r="CH6" i="15"/>
  <c r="D28" i="14"/>
  <c r="CG6" i="15"/>
  <c r="D28" i="13"/>
  <c r="CF6" i="15"/>
  <c r="D26" i="13"/>
  <c r="D30" i="13"/>
  <c r="D30" i="15"/>
  <c r="D29" i="15"/>
  <c r="D21" i="15"/>
  <c r="D30" i="14"/>
  <c r="D26" i="14"/>
  <c r="D21" i="14"/>
  <c r="D29" i="14"/>
  <c r="D21" i="13"/>
  <c r="D31" i="13" l="1"/>
  <c r="S30" i="16" s="1"/>
  <c r="R31" i="25"/>
  <c r="R29" i="25"/>
  <c r="R30" i="25"/>
  <c r="R30" i="16"/>
  <c r="R30" i="24"/>
  <c r="R31" i="16"/>
  <c r="R31" i="24"/>
  <c r="R32" i="16"/>
  <c r="R32" i="24"/>
  <c r="D31" i="15"/>
  <c r="D31" i="14"/>
  <c r="V42" i="12"/>
  <c r="Z42" i="12" s="1"/>
  <c r="N42" i="12"/>
  <c r="Z36" i="12"/>
  <c r="V36" i="12"/>
  <c r="R36" i="12"/>
  <c r="N36" i="12"/>
  <c r="Z35" i="12"/>
  <c r="V35" i="12"/>
  <c r="R35" i="12"/>
  <c r="N35" i="12"/>
  <c r="Z34" i="12"/>
  <c r="V34" i="12"/>
  <c r="R34" i="12"/>
  <c r="N34" i="12"/>
  <c r="Z33" i="12"/>
  <c r="V33" i="12"/>
  <c r="R33" i="12"/>
  <c r="N33" i="12"/>
  <c r="Z32" i="12"/>
  <c r="V32" i="12"/>
  <c r="R32" i="12"/>
  <c r="N32" i="12"/>
  <c r="Z31" i="12"/>
  <c r="V31" i="12"/>
  <c r="R31" i="12"/>
  <c r="N31" i="12"/>
  <c r="Z30" i="12"/>
  <c r="V30" i="12"/>
  <c r="R30" i="12"/>
  <c r="N30" i="12"/>
  <c r="Z29" i="12"/>
  <c r="V29" i="12"/>
  <c r="R29" i="12"/>
  <c r="N29" i="12"/>
  <c r="Z28" i="12"/>
  <c r="V28" i="12"/>
  <c r="R28" i="12"/>
  <c r="N28" i="12"/>
  <c r="Z27" i="12"/>
  <c r="V27" i="12"/>
  <c r="R27" i="12"/>
  <c r="N27" i="12"/>
  <c r="Z26" i="12"/>
  <c r="V26" i="12"/>
  <c r="R26" i="12"/>
  <c r="N26" i="12"/>
  <c r="Z25" i="12"/>
  <c r="V25" i="12"/>
  <c r="R25" i="12"/>
  <c r="N25" i="12"/>
  <c r="Z24" i="12"/>
  <c r="V24" i="12"/>
  <c r="R24" i="12"/>
  <c r="N24" i="12"/>
  <c r="Z23" i="12"/>
  <c r="V23" i="12"/>
  <c r="R23" i="12"/>
  <c r="N23" i="12"/>
  <c r="Z22" i="12"/>
  <c r="V22" i="12"/>
  <c r="R22" i="12"/>
  <c r="N22" i="12"/>
  <c r="Z21" i="12"/>
  <c r="V21" i="12"/>
  <c r="R21" i="12"/>
  <c r="N21" i="12"/>
  <c r="Z20" i="12"/>
  <c r="V20" i="12"/>
  <c r="R20" i="12"/>
  <c r="N20" i="12"/>
  <c r="Z19" i="12"/>
  <c r="V19" i="12"/>
  <c r="R19" i="12"/>
  <c r="N19" i="12"/>
  <c r="Z18" i="12"/>
  <c r="V18" i="12"/>
  <c r="R18" i="12"/>
  <c r="N18" i="12"/>
  <c r="Z17" i="12"/>
  <c r="V17" i="12"/>
  <c r="R17" i="12"/>
  <c r="N17" i="12"/>
  <c r="Z16" i="12"/>
  <c r="V16" i="12"/>
  <c r="R16" i="12"/>
  <c r="N16" i="12"/>
  <c r="Z15" i="12"/>
  <c r="V15" i="12"/>
  <c r="R15" i="12"/>
  <c r="N15" i="12"/>
  <c r="Z14" i="12"/>
  <c r="V14" i="12"/>
  <c r="R14" i="12"/>
  <c r="N14" i="12"/>
  <c r="Z13" i="12"/>
  <c r="V13" i="12"/>
  <c r="R13" i="12"/>
  <c r="N13" i="12"/>
  <c r="Z12" i="12"/>
  <c r="V12" i="12"/>
  <c r="R12" i="12"/>
  <c r="N12" i="12"/>
  <c r="Z11" i="12"/>
  <c r="V11" i="12"/>
  <c r="R11" i="12"/>
  <c r="N11" i="12"/>
  <c r="Z10" i="12"/>
  <c r="V10" i="12"/>
  <c r="R10" i="12"/>
  <c r="N10" i="12"/>
  <c r="Z9" i="12"/>
  <c r="V9" i="12"/>
  <c r="R9" i="12"/>
  <c r="N9" i="12"/>
  <c r="Z8" i="12"/>
  <c r="V8" i="12"/>
  <c r="R8" i="12"/>
  <c r="N8" i="12"/>
  <c r="Z7" i="12"/>
  <c r="V7" i="12"/>
  <c r="R7" i="12"/>
  <c r="N7" i="12"/>
  <c r="Z6" i="12"/>
  <c r="V6" i="12"/>
  <c r="R6" i="12"/>
  <c r="N6" i="12"/>
  <c r="V42" i="11"/>
  <c r="Z42" i="11" s="1"/>
  <c r="N42" i="11"/>
  <c r="D13" i="11" s="1"/>
  <c r="Z36" i="11"/>
  <c r="V36" i="11"/>
  <c r="R36" i="11"/>
  <c r="N36" i="11"/>
  <c r="Z35" i="11"/>
  <c r="V35" i="11"/>
  <c r="R35" i="11"/>
  <c r="N35" i="11"/>
  <c r="Z34" i="11"/>
  <c r="V34" i="11"/>
  <c r="R34" i="11"/>
  <c r="N34" i="11"/>
  <c r="Z33" i="11"/>
  <c r="V33" i="11"/>
  <c r="R33" i="11"/>
  <c r="N33" i="11"/>
  <c r="Z32" i="11"/>
  <c r="V32" i="11"/>
  <c r="R32" i="11"/>
  <c r="N32" i="11"/>
  <c r="Z31" i="11"/>
  <c r="V31" i="11"/>
  <c r="R31" i="11"/>
  <c r="N31" i="11"/>
  <c r="Z30" i="11"/>
  <c r="V30" i="11"/>
  <c r="R30" i="11"/>
  <c r="N30" i="11"/>
  <c r="Z29" i="11"/>
  <c r="V29" i="11"/>
  <c r="R29" i="11"/>
  <c r="N29" i="11"/>
  <c r="Z28" i="11"/>
  <c r="V28" i="11"/>
  <c r="R28" i="11"/>
  <c r="N28" i="11"/>
  <c r="Z27" i="11"/>
  <c r="V27" i="11"/>
  <c r="R27" i="11"/>
  <c r="N27" i="11"/>
  <c r="Z26" i="11"/>
  <c r="V26" i="11"/>
  <c r="R26" i="11"/>
  <c r="N26" i="11"/>
  <c r="Z25" i="11"/>
  <c r="V25" i="11"/>
  <c r="R25" i="11"/>
  <c r="N25" i="11"/>
  <c r="Z24" i="11"/>
  <c r="V24" i="11"/>
  <c r="R24" i="11"/>
  <c r="N24" i="11"/>
  <c r="Z23" i="11"/>
  <c r="V23" i="11"/>
  <c r="R23" i="11"/>
  <c r="N23" i="11"/>
  <c r="Z22" i="11"/>
  <c r="V22" i="11"/>
  <c r="R22" i="11"/>
  <c r="N22" i="11"/>
  <c r="Z21" i="11"/>
  <c r="V21" i="11"/>
  <c r="R21" i="11"/>
  <c r="N21" i="11"/>
  <c r="Z20" i="11"/>
  <c r="V20" i="11"/>
  <c r="R20" i="11"/>
  <c r="N20" i="11"/>
  <c r="Z19" i="11"/>
  <c r="V19" i="11"/>
  <c r="R19" i="11"/>
  <c r="N19" i="11"/>
  <c r="Z18" i="11"/>
  <c r="V18" i="11"/>
  <c r="R18" i="11"/>
  <c r="N18" i="11"/>
  <c r="Z17" i="11"/>
  <c r="V17" i="11"/>
  <c r="R17" i="11"/>
  <c r="N17" i="11"/>
  <c r="Z16" i="11"/>
  <c r="V16" i="11"/>
  <c r="R16" i="11"/>
  <c r="N16" i="11"/>
  <c r="Z15" i="11"/>
  <c r="V15" i="11"/>
  <c r="R15" i="11"/>
  <c r="N15" i="11"/>
  <c r="Z14" i="11"/>
  <c r="V14" i="11"/>
  <c r="R14" i="11"/>
  <c r="N14" i="11"/>
  <c r="Z13" i="11"/>
  <c r="V13" i="11"/>
  <c r="R13" i="11"/>
  <c r="N13" i="11"/>
  <c r="Z12" i="11"/>
  <c r="V12" i="11"/>
  <c r="R12" i="11"/>
  <c r="N12" i="11"/>
  <c r="Z11" i="11"/>
  <c r="V11" i="11"/>
  <c r="R11" i="11"/>
  <c r="N11" i="11"/>
  <c r="Z10" i="11"/>
  <c r="V10" i="11"/>
  <c r="R10" i="11"/>
  <c r="N10" i="11"/>
  <c r="Z9" i="11"/>
  <c r="V9" i="11"/>
  <c r="R9" i="11"/>
  <c r="N9" i="11"/>
  <c r="Z8" i="11"/>
  <c r="V8" i="11"/>
  <c r="R8" i="11"/>
  <c r="N8" i="11"/>
  <c r="Z7" i="11"/>
  <c r="V7" i="11"/>
  <c r="R7" i="11"/>
  <c r="N7" i="11"/>
  <c r="Z6" i="11"/>
  <c r="V6" i="11"/>
  <c r="R6" i="11"/>
  <c r="N6" i="11"/>
  <c r="V42" i="10"/>
  <c r="Z42" i="10" s="1"/>
  <c r="N42" i="10"/>
  <c r="Z36" i="10"/>
  <c r="V36" i="10"/>
  <c r="R36" i="10"/>
  <c r="N36" i="10"/>
  <c r="Z35" i="10"/>
  <c r="V35" i="10"/>
  <c r="R35" i="10"/>
  <c r="N35" i="10"/>
  <c r="Z34" i="10"/>
  <c r="V34" i="10"/>
  <c r="R34" i="10"/>
  <c r="N34" i="10"/>
  <c r="Z33" i="10"/>
  <c r="V33" i="10"/>
  <c r="R33" i="10"/>
  <c r="N33" i="10"/>
  <c r="Z32" i="10"/>
  <c r="V32" i="10"/>
  <c r="R32" i="10"/>
  <c r="N32" i="10"/>
  <c r="Z31" i="10"/>
  <c r="V31" i="10"/>
  <c r="R31" i="10"/>
  <c r="N31" i="10"/>
  <c r="Z30" i="10"/>
  <c r="V30" i="10"/>
  <c r="R30" i="10"/>
  <c r="N30" i="10"/>
  <c r="Z29" i="10"/>
  <c r="V29" i="10"/>
  <c r="R29" i="10"/>
  <c r="N29" i="10"/>
  <c r="Z28" i="10"/>
  <c r="V28" i="10"/>
  <c r="R28" i="10"/>
  <c r="N28" i="10"/>
  <c r="Z27" i="10"/>
  <c r="V27" i="10"/>
  <c r="R27" i="10"/>
  <c r="N27" i="10"/>
  <c r="Z26" i="10"/>
  <c r="V26" i="10"/>
  <c r="R26" i="10"/>
  <c r="N26" i="10"/>
  <c r="Z25" i="10"/>
  <c r="V25" i="10"/>
  <c r="R25" i="10"/>
  <c r="N25" i="10"/>
  <c r="Z24" i="10"/>
  <c r="V24" i="10"/>
  <c r="R24" i="10"/>
  <c r="N24" i="10"/>
  <c r="Z23" i="10"/>
  <c r="V23" i="10"/>
  <c r="R23" i="10"/>
  <c r="N23" i="10"/>
  <c r="Z22" i="10"/>
  <c r="V22" i="10"/>
  <c r="R22" i="10"/>
  <c r="N22" i="10"/>
  <c r="Z21" i="10"/>
  <c r="V21" i="10"/>
  <c r="R21" i="10"/>
  <c r="N21" i="10"/>
  <c r="Z20" i="10"/>
  <c r="V20" i="10"/>
  <c r="R20" i="10"/>
  <c r="N20" i="10"/>
  <c r="Z19" i="10"/>
  <c r="V19" i="10"/>
  <c r="R19" i="10"/>
  <c r="N19" i="10"/>
  <c r="Z18" i="10"/>
  <c r="V18" i="10"/>
  <c r="R18" i="10"/>
  <c r="N18" i="10"/>
  <c r="Z17" i="10"/>
  <c r="V17" i="10"/>
  <c r="R17" i="10"/>
  <c r="N17" i="10"/>
  <c r="Z16" i="10"/>
  <c r="V16" i="10"/>
  <c r="R16" i="10"/>
  <c r="N16" i="10"/>
  <c r="Z15" i="10"/>
  <c r="V15" i="10"/>
  <c r="R15" i="10"/>
  <c r="N15" i="10"/>
  <c r="Z14" i="10"/>
  <c r="V14" i="10"/>
  <c r="R14" i="10"/>
  <c r="N14" i="10"/>
  <c r="Z13" i="10"/>
  <c r="V13" i="10"/>
  <c r="R13" i="10"/>
  <c r="N13" i="10"/>
  <c r="Z12" i="10"/>
  <c r="V12" i="10"/>
  <c r="R12" i="10"/>
  <c r="N12" i="10"/>
  <c r="Z11" i="10"/>
  <c r="V11" i="10"/>
  <c r="R11" i="10"/>
  <c r="N11" i="10"/>
  <c r="Z10" i="10"/>
  <c r="V10" i="10"/>
  <c r="R10" i="10"/>
  <c r="N10" i="10"/>
  <c r="Z9" i="10"/>
  <c r="V9" i="10"/>
  <c r="R9" i="10"/>
  <c r="N9" i="10"/>
  <c r="Z8" i="10"/>
  <c r="V8" i="10"/>
  <c r="R8" i="10"/>
  <c r="N8" i="10"/>
  <c r="Z7" i="10"/>
  <c r="V7" i="10"/>
  <c r="R7" i="10"/>
  <c r="N7" i="10"/>
  <c r="Z6" i="10"/>
  <c r="V6" i="10"/>
  <c r="R6" i="10"/>
  <c r="N6" i="10"/>
  <c r="AC42" i="8"/>
  <c r="AI42" i="8" s="1"/>
  <c r="AB42" i="8"/>
  <c r="AH42" i="8" s="1"/>
  <c r="Q42" i="8"/>
  <c r="W42" i="8" s="1"/>
  <c r="P42" i="8"/>
  <c r="V42" i="8" s="1"/>
  <c r="AI36" i="8"/>
  <c r="AH36" i="8"/>
  <c r="AC36" i="8"/>
  <c r="AB36" i="8"/>
  <c r="W36" i="8"/>
  <c r="V36" i="8"/>
  <c r="Q36" i="8"/>
  <c r="P36" i="8"/>
  <c r="AI35" i="8"/>
  <c r="AH35" i="8"/>
  <c r="AC35" i="8"/>
  <c r="AB35" i="8"/>
  <c r="W35" i="8"/>
  <c r="V35" i="8"/>
  <c r="Q35" i="8"/>
  <c r="P35" i="8"/>
  <c r="AI34" i="8"/>
  <c r="AH34" i="8"/>
  <c r="AC34" i="8"/>
  <c r="AB34" i="8"/>
  <c r="W34" i="8"/>
  <c r="V34" i="8"/>
  <c r="Q34" i="8"/>
  <c r="P34" i="8"/>
  <c r="AI33" i="8"/>
  <c r="AH33" i="8"/>
  <c r="AC33" i="8"/>
  <c r="AB33" i="8"/>
  <c r="W33" i="8"/>
  <c r="V33" i="8"/>
  <c r="Q33" i="8"/>
  <c r="P33" i="8"/>
  <c r="AI32" i="8"/>
  <c r="AH32" i="8"/>
  <c r="AC32" i="8"/>
  <c r="AB32" i="8"/>
  <c r="W32" i="8"/>
  <c r="V32" i="8"/>
  <c r="Q32" i="8"/>
  <c r="P32" i="8"/>
  <c r="AI31" i="8"/>
  <c r="AH31" i="8"/>
  <c r="AC31" i="8"/>
  <c r="AB31" i="8"/>
  <c r="W31" i="8"/>
  <c r="V31" i="8"/>
  <c r="Q31" i="8"/>
  <c r="P31" i="8"/>
  <c r="AI30" i="8"/>
  <c r="AH30" i="8"/>
  <c r="AC30" i="8"/>
  <c r="AB30" i="8"/>
  <c r="W30" i="8"/>
  <c r="V30" i="8"/>
  <c r="Q30" i="8"/>
  <c r="P30" i="8"/>
  <c r="AI29" i="8"/>
  <c r="AH29" i="8"/>
  <c r="AC29" i="8"/>
  <c r="AB29" i="8"/>
  <c r="W29" i="8"/>
  <c r="V29" i="8"/>
  <c r="Q29" i="8"/>
  <c r="P29" i="8"/>
  <c r="AI28" i="8"/>
  <c r="AH28" i="8"/>
  <c r="AC28" i="8"/>
  <c r="AB28" i="8"/>
  <c r="W28" i="8"/>
  <c r="V28" i="8"/>
  <c r="Q28" i="8"/>
  <c r="P28" i="8"/>
  <c r="AI27" i="8"/>
  <c r="AH27" i="8"/>
  <c r="AC27" i="8"/>
  <c r="AB27" i="8"/>
  <c r="W27" i="8"/>
  <c r="V27" i="8"/>
  <c r="Q27" i="8"/>
  <c r="P27" i="8"/>
  <c r="AI26" i="8"/>
  <c r="AH26" i="8"/>
  <c r="AC26" i="8"/>
  <c r="AB26" i="8"/>
  <c r="W26" i="8"/>
  <c r="V26" i="8"/>
  <c r="Q26" i="8"/>
  <c r="P26" i="8"/>
  <c r="AI25" i="8"/>
  <c r="AH25" i="8"/>
  <c r="AC25" i="8"/>
  <c r="AB25" i="8"/>
  <c r="W25" i="8"/>
  <c r="V25" i="8"/>
  <c r="Q25" i="8"/>
  <c r="P25" i="8"/>
  <c r="AI24" i="8"/>
  <c r="AH24" i="8"/>
  <c r="AC24" i="8"/>
  <c r="AB24" i="8"/>
  <c r="W24" i="8"/>
  <c r="V24" i="8"/>
  <c r="Q24" i="8"/>
  <c r="P24" i="8"/>
  <c r="AI23" i="8"/>
  <c r="AH23" i="8"/>
  <c r="AC23" i="8"/>
  <c r="AB23" i="8"/>
  <c r="W23" i="8"/>
  <c r="V23" i="8"/>
  <c r="Q23" i="8"/>
  <c r="P23" i="8"/>
  <c r="AI22" i="8"/>
  <c r="AH22" i="8"/>
  <c r="AC22" i="8"/>
  <c r="AB22" i="8"/>
  <c r="W22" i="8"/>
  <c r="V22" i="8"/>
  <c r="Q22" i="8"/>
  <c r="P22" i="8"/>
  <c r="AI21" i="8"/>
  <c r="AH21" i="8"/>
  <c r="AC21" i="8"/>
  <c r="AB21" i="8"/>
  <c r="W21" i="8"/>
  <c r="V21" i="8"/>
  <c r="Q21" i="8"/>
  <c r="P21" i="8"/>
  <c r="AI20" i="8"/>
  <c r="AH20" i="8"/>
  <c r="AC20" i="8"/>
  <c r="AB20" i="8"/>
  <c r="W20" i="8"/>
  <c r="V20" i="8"/>
  <c r="Q20" i="8"/>
  <c r="P20" i="8"/>
  <c r="AI19" i="8"/>
  <c r="AH19" i="8"/>
  <c r="AC19" i="8"/>
  <c r="AB19" i="8"/>
  <c r="W19" i="8"/>
  <c r="V19" i="8"/>
  <c r="Q19" i="8"/>
  <c r="P19" i="8"/>
  <c r="AI18" i="8"/>
  <c r="AH18" i="8"/>
  <c r="AC18" i="8"/>
  <c r="AB18" i="8"/>
  <c r="W18" i="8"/>
  <c r="V18" i="8"/>
  <c r="Q18" i="8"/>
  <c r="P18" i="8"/>
  <c r="AI17" i="8"/>
  <c r="AH17" i="8"/>
  <c r="AC17" i="8"/>
  <c r="AB17" i="8"/>
  <c r="W17" i="8"/>
  <c r="V17" i="8"/>
  <c r="Q17" i="8"/>
  <c r="P17" i="8"/>
  <c r="AI16" i="8"/>
  <c r="AH16" i="8"/>
  <c r="AC16" i="8"/>
  <c r="AB16" i="8"/>
  <c r="W16" i="8"/>
  <c r="V16" i="8"/>
  <c r="Q16" i="8"/>
  <c r="P16" i="8"/>
  <c r="AI15" i="8"/>
  <c r="AH15" i="8"/>
  <c r="AC15" i="8"/>
  <c r="AB15" i="8"/>
  <c r="W15" i="8"/>
  <c r="V15" i="8"/>
  <c r="Q15" i="8"/>
  <c r="P15" i="8"/>
  <c r="AI14" i="8"/>
  <c r="AH14" i="8"/>
  <c r="AC14" i="8"/>
  <c r="AB14" i="8"/>
  <c r="W14" i="8"/>
  <c r="V14" i="8"/>
  <c r="Q14" i="8"/>
  <c r="P14" i="8"/>
  <c r="AI13" i="8"/>
  <c r="AH13" i="8"/>
  <c r="AC13" i="8"/>
  <c r="AB13" i="8"/>
  <c r="W13" i="8"/>
  <c r="V13" i="8"/>
  <c r="Q13" i="8"/>
  <c r="P13" i="8"/>
  <c r="AI12" i="8"/>
  <c r="AH12" i="8"/>
  <c r="AC12" i="8"/>
  <c r="AB12" i="8"/>
  <c r="W12" i="8"/>
  <c r="V12" i="8"/>
  <c r="Q12" i="8"/>
  <c r="P12" i="8"/>
  <c r="AI11" i="8"/>
  <c r="AH11" i="8"/>
  <c r="AC11" i="8"/>
  <c r="AB11" i="8"/>
  <c r="W11" i="8"/>
  <c r="V11" i="8"/>
  <c r="Q11" i="8"/>
  <c r="P11" i="8"/>
  <c r="AI10" i="8"/>
  <c r="AH10" i="8"/>
  <c r="AC10" i="8"/>
  <c r="AB10" i="8"/>
  <c r="W10" i="8"/>
  <c r="V10" i="8"/>
  <c r="Q10" i="8"/>
  <c r="P10" i="8"/>
  <c r="AI9" i="8"/>
  <c r="AH9" i="8"/>
  <c r="AC9" i="8"/>
  <c r="AB9" i="8"/>
  <c r="W9" i="8"/>
  <c r="V9" i="8"/>
  <c r="Q9" i="8"/>
  <c r="P9" i="8"/>
  <c r="AI8" i="8"/>
  <c r="AH8" i="8"/>
  <c r="AC8" i="8"/>
  <c r="AB8" i="8"/>
  <c r="W8" i="8"/>
  <c r="V8" i="8"/>
  <c r="Q8" i="8"/>
  <c r="P8" i="8"/>
  <c r="AI7" i="8"/>
  <c r="AH7" i="8"/>
  <c r="AC7" i="8"/>
  <c r="AB7" i="8"/>
  <c r="W7" i="8"/>
  <c r="V7" i="8"/>
  <c r="Q7" i="8"/>
  <c r="P7" i="8"/>
  <c r="AI6" i="8"/>
  <c r="AH6" i="8"/>
  <c r="AC6" i="8"/>
  <c r="AB6" i="8"/>
  <c r="W6" i="8"/>
  <c r="V6" i="8"/>
  <c r="Q6" i="8"/>
  <c r="P6" i="8"/>
  <c r="H2" i="11"/>
  <c r="B2" i="12"/>
  <c r="H2" i="8"/>
  <c r="H2" i="12"/>
  <c r="B2" i="11"/>
  <c r="B2" i="10"/>
  <c r="B2" i="8"/>
  <c r="H2" i="10"/>
  <c r="AD6" i="10" l="1"/>
  <c r="AD21" i="10"/>
  <c r="AT16" i="8"/>
  <c r="S30" i="24"/>
  <c r="U30" i="24" s="1"/>
  <c r="S29" i="25"/>
  <c r="U29" i="25" s="1"/>
  <c r="AD24" i="11"/>
  <c r="AD27" i="11"/>
  <c r="AD30" i="11"/>
  <c r="AD33" i="11"/>
  <c r="S30" i="25"/>
  <c r="U30" i="25" s="1"/>
  <c r="S31" i="25"/>
  <c r="U31" i="25" s="1"/>
  <c r="D48" i="25"/>
  <c r="R27" i="24"/>
  <c r="I48" i="24"/>
  <c r="U30" i="16"/>
  <c r="S32" i="16"/>
  <c r="U32" i="16" s="1"/>
  <c r="S32" i="24"/>
  <c r="U32" i="24" s="1"/>
  <c r="S31" i="16"/>
  <c r="U31" i="16" s="1"/>
  <c r="S31" i="24"/>
  <c r="U31" i="24" s="1"/>
  <c r="AH7" i="11"/>
  <c r="AH10" i="11"/>
  <c r="AH13" i="11"/>
  <c r="AH23" i="11"/>
  <c r="AH26" i="11"/>
  <c r="AD18" i="8"/>
  <c r="R20" i="8"/>
  <c r="AD13" i="12"/>
  <c r="AD16" i="12"/>
  <c r="AD36" i="11"/>
  <c r="AH22" i="11"/>
  <c r="AO27" i="8"/>
  <c r="AO36" i="8"/>
  <c r="AH36" i="10"/>
  <c r="AH18" i="12"/>
  <c r="X9" i="8"/>
  <c r="AJ13" i="8"/>
  <c r="X18" i="8"/>
  <c r="AJ19" i="8"/>
  <c r="AH18" i="11"/>
  <c r="AH21" i="11"/>
  <c r="AH27" i="11"/>
  <c r="AH30" i="11"/>
  <c r="AH33" i="11"/>
  <c r="AH36" i="11"/>
  <c r="AJ14" i="8"/>
  <c r="AD25" i="8"/>
  <c r="AN31" i="8"/>
  <c r="AD9" i="12"/>
  <c r="AD6" i="12"/>
  <c r="AD22" i="12"/>
  <c r="AD15" i="12"/>
  <c r="AH23" i="12"/>
  <c r="AH26" i="12"/>
  <c r="AH29" i="12"/>
  <c r="AH35" i="12"/>
  <c r="AJ17" i="8"/>
  <c r="AD10" i="8"/>
  <c r="AD17" i="11"/>
  <c r="D15" i="10"/>
  <c r="AU8" i="8"/>
  <c r="AU14" i="8"/>
  <c r="D20" i="10"/>
  <c r="AD8" i="8"/>
  <c r="AO19" i="8"/>
  <c r="AO22" i="8"/>
  <c r="R42" i="10"/>
  <c r="D18" i="10"/>
  <c r="R28" i="16" s="1"/>
  <c r="I48" i="16"/>
  <c r="D18" i="11"/>
  <c r="AJ15" i="8"/>
  <c r="AJ24" i="8"/>
  <c r="AJ30" i="8"/>
  <c r="AJ33" i="8"/>
  <c r="AJ36" i="8"/>
  <c r="D14" i="10"/>
  <c r="AD13" i="11"/>
  <c r="AH16" i="11"/>
  <c r="AJ23" i="8"/>
  <c r="AJ26" i="8"/>
  <c r="AJ29" i="8"/>
  <c r="D19" i="10"/>
  <c r="AD16" i="8"/>
  <c r="AD19" i="8"/>
  <c r="AH8" i="11"/>
  <c r="AH11" i="11"/>
  <c r="AH14" i="11"/>
  <c r="AH20" i="11"/>
  <c r="AD23" i="11"/>
  <c r="AD26" i="11"/>
  <c r="AD29" i="11"/>
  <c r="AD32" i="11"/>
  <c r="AD35" i="11"/>
  <c r="AD6" i="8"/>
  <c r="AD12" i="8"/>
  <c r="R14" i="8"/>
  <c r="AU15" i="8"/>
  <c r="AU30" i="8"/>
  <c r="AU33" i="8"/>
  <c r="AU36" i="8"/>
  <c r="AH29" i="11"/>
  <c r="AH32" i="11"/>
  <c r="AH35" i="11"/>
  <c r="AH15" i="12"/>
  <c r="AT8" i="8"/>
  <c r="AJ9" i="8"/>
  <c r="X11" i="8"/>
  <c r="AJ12" i="8"/>
  <c r="R17" i="8"/>
  <c r="AH7" i="12"/>
  <c r="AH13" i="12"/>
  <c r="D13" i="10"/>
  <c r="R27" i="16" s="1"/>
  <c r="D18" i="12"/>
  <c r="AH11" i="12"/>
  <c r="AD20" i="12"/>
  <c r="AD18" i="12"/>
  <c r="AD21" i="12"/>
  <c r="AD30" i="12"/>
  <c r="AD33" i="12"/>
  <c r="AH27" i="12"/>
  <c r="AH30" i="12"/>
  <c r="AH33" i="12"/>
  <c r="AH19" i="12"/>
  <c r="AH12" i="12"/>
  <c r="AD26" i="12"/>
  <c r="AD29" i="12"/>
  <c r="AD10" i="12"/>
  <c r="AD24" i="12"/>
  <c r="AH22" i="12"/>
  <c r="AD17" i="12"/>
  <c r="AH31" i="12"/>
  <c r="AD34" i="12"/>
  <c r="AD42" i="12"/>
  <c r="AH42" i="12" s="1"/>
  <c r="AH9" i="12"/>
  <c r="AH17" i="12"/>
  <c r="AH34" i="12"/>
  <c r="AD11" i="12"/>
  <c r="AD14" i="12"/>
  <c r="AD32" i="12"/>
  <c r="AH6" i="12"/>
  <c r="AH14" i="12"/>
  <c r="AD19" i="12"/>
  <c r="AH24" i="12"/>
  <c r="AD27" i="12"/>
  <c r="AH32" i="12"/>
  <c r="AD35" i="12"/>
  <c r="D19" i="12"/>
  <c r="AD12" i="12"/>
  <c r="AD25" i="12"/>
  <c r="AD7" i="12"/>
  <c r="AH20" i="12"/>
  <c r="AH25" i="12"/>
  <c r="AD28" i="12"/>
  <c r="AD36" i="12"/>
  <c r="D20" i="12"/>
  <c r="AH10" i="12"/>
  <c r="AD23" i="12"/>
  <c r="AH28" i="12"/>
  <c r="AD31" i="12"/>
  <c r="AH36" i="12"/>
  <c r="D15" i="12"/>
  <c r="AD8" i="12"/>
  <c r="AH16" i="12"/>
  <c r="AH21" i="12"/>
  <c r="D13" i="12"/>
  <c r="D14" i="12"/>
  <c r="AH8" i="12"/>
  <c r="R42" i="12"/>
  <c r="AD21" i="11"/>
  <c r="AD15" i="11"/>
  <c r="AH17" i="11"/>
  <c r="AD6" i="11"/>
  <c r="AH6" i="11"/>
  <c r="AH9" i="11"/>
  <c r="AD18" i="11"/>
  <c r="AH19" i="11"/>
  <c r="AD22" i="11"/>
  <c r="D19" i="11"/>
  <c r="AD14" i="11"/>
  <c r="AD42" i="11"/>
  <c r="AH42" i="11" s="1"/>
  <c r="AD7" i="11"/>
  <c r="AD10" i="11"/>
  <c r="AH15" i="11"/>
  <c r="AD8" i="11"/>
  <c r="AD11" i="11"/>
  <c r="AD16" i="11"/>
  <c r="AD19" i="11"/>
  <c r="AD9" i="11"/>
  <c r="AD12" i="11"/>
  <c r="AH12" i="11"/>
  <c r="AD20" i="11"/>
  <c r="AH24" i="11"/>
  <c r="AD25" i="11"/>
  <c r="AD28" i="11"/>
  <c r="AD31" i="11"/>
  <c r="AD34" i="11"/>
  <c r="AH25" i="11"/>
  <c r="AH28" i="11"/>
  <c r="AH31" i="11"/>
  <c r="AH34" i="11"/>
  <c r="D14" i="11"/>
  <c r="D20" i="11"/>
  <c r="R42" i="11"/>
  <c r="D15" i="11"/>
  <c r="AD23" i="10"/>
  <c r="AD26" i="10"/>
  <c r="AD29" i="10"/>
  <c r="AD35" i="10"/>
  <c r="AD8" i="10"/>
  <c r="AD13" i="10"/>
  <c r="AD19" i="10"/>
  <c r="AD31" i="10"/>
  <c r="AH10" i="10"/>
  <c r="AH19" i="10"/>
  <c r="AD9" i="10"/>
  <c r="AH15" i="10"/>
  <c r="AD10" i="10"/>
  <c r="AH6" i="10"/>
  <c r="AH28" i="10"/>
  <c r="AD20" i="10"/>
  <c r="AD36" i="10"/>
  <c r="AH22" i="10"/>
  <c r="AH8" i="10"/>
  <c r="AD17" i="10"/>
  <c r="AD27" i="10"/>
  <c r="AD14" i="10"/>
  <c r="AH26" i="10"/>
  <c r="AH17" i="10"/>
  <c r="AH34" i="10"/>
  <c r="AD33" i="10"/>
  <c r="AD7" i="10"/>
  <c r="AH12" i="10"/>
  <c r="AH16" i="10"/>
  <c r="AD11" i="10"/>
  <c r="AD12" i="10"/>
  <c r="AH24" i="10"/>
  <c r="AD28" i="10"/>
  <c r="AD30" i="10"/>
  <c r="AD32" i="10"/>
  <c r="AD34" i="10"/>
  <c r="AD16" i="10"/>
  <c r="AH30" i="10"/>
  <c r="AH32" i="10"/>
  <c r="AH14" i="10"/>
  <c r="AD18" i="10"/>
  <c r="AD25" i="10"/>
  <c r="AH23" i="10"/>
  <c r="AH21" i="10"/>
  <c r="AD42" i="10"/>
  <c r="D23" i="10" s="1"/>
  <c r="R29" i="16" s="1"/>
  <c r="I36" i="16" s="1"/>
  <c r="AH18" i="10"/>
  <c r="AH25" i="10"/>
  <c r="AD15" i="10"/>
  <c r="AD22" i="10"/>
  <c r="AH7" i="10"/>
  <c r="AH9" i="10"/>
  <c r="AH11" i="10"/>
  <c r="AH13" i="10"/>
  <c r="AH20" i="10"/>
  <c r="AD24" i="10"/>
  <c r="AH27" i="10"/>
  <c r="AH29" i="10"/>
  <c r="AH31" i="10"/>
  <c r="AH33" i="10"/>
  <c r="AH35" i="10"/>
  <c r="AJ7" i="8"/>
  <c r="AU12" i="8"/>
  <c r="R27" i="8"/>
  <c r="AO8" i="8"/>
  <c r="AO11" i="8"/>
  <c r="AD15" i="8"/>
  <c r="X21" i="8"/>
  <c r="X24" i="8"/>
  <c r="AJ21" i="8"/>
  <c r="AD24" i="8"/>
  <c r="AO26" i="8"/>
  <c r="AO32" i="8"/>
  <c r="AU20" i="8"/>
  <c r="AU23" i="8"/>
  <c r="X7" i="8"/>
  <c r="AT10" i="8"/>
  <c r="AJ11" i="8"/>
  <c r="AD20" i="8"/>
  <c r="R22" i="8"/>
  <c r="AD23" i="8"/>
  <c r="AU26" i="8"/>
  <c r="AD26" i="8"/>
  <c r="AD32" i="8"/>
  <c r="AU16" i="8"/>
  <c r="X19" i="8"/>
  <c r="AO28" i="8"/>
  <c r="AO15" i="8"/>
  <c r="AO9" i="8"/>
  <c r="AN16" i="8"/>
  <c r="AO12" i="8"/>
  <c r="AU13" i="8"/>
  <c r="AO16" i="8"/>
  <c r="AO20" i="8"/>
  <c r="AU9" i="8"/>
  <c r="AD13" i="8"/>
  <c r="R16" i="8"/>
  <c r="AU17" i="8"/>
  <c r="R23" i="8"/>
  <c r="AD28" i="8"/>
  <c r="AN33" i="8"/>
  <c r="AD34" i="8"/>
  <c r="AD17" i="8"/>
  <c r="X27" i="8"/>
  <c r="AO30" i="8"/>
  <c r="X23" i="8"/>
  <c r="AJ28" i="8"/>
  <c r="AJ31" i="8"/>
  <c r="X26" i="8"/>
  <c r="AN29" i="8"/>
  <c r="AD30" i="8"/>
  <c r="AN35" i="8"/>
  <c r="AD36" i="8"/>
  <c r="AU7" i="8"/>
  <c r="AO14" i="8"/>
  <c r="AJ20" i="8"/>
  <c r="AT22" i="8"/>
  <c r="AO25" i="8"/>
  <c r="AJ27" i="8"/>
  <c r="AD9" i="8"/>
  <c r="AO7" i="8"/>
  <c r="AT17" i="8"/>
  <c r="AO6" i="8"/>
  <c r="AD7" i="8"/>
  <c r="AO10" i="8"/>
  <c r="AN13" i="8"/>
  <c r="R21" i="8"/>
  <c r="X25" i="8"/>
  <c r="R28" i="8"/>
  <c r="AU29" i="8"/>
  <c r="AU32" i="8"/>
  <c r="AU35" i="8"/>
  <c r="AO13" i="8"/>
  <c r="AU6" i="8"/>
  <c r="AN9" i="8"/>
  <c r="AU10" i="8"/>
  <c r="R13" i="8"/>
  <c r="AD14" i="8"/>
  <c r="AO17" i="8"/>
  <c r="AU18" i="8"/>
  <c r="AT28" i="8"/>
  <c r="AO34" i="8"/>
  <c r="AN20" i="8"/>
  <c r="AO24" i="8"/>
  <c r="AN27" i="8"/>
  <c r="AU28" i="8"/>
  <c r="AJ32" i="8"/>
  <c r="X28" i="8"/>
  <c r="AU31" i="8"/>
  <c r="AU34" i="8"/>
  <c r="AJ42" i="8"/>
  <c r="AD11" i="8"/>
  <c r="AJ34" i="8"/>
  <c r="AJ6" i="8"/>
  <c r="R8" i="8"/>
  <c r="R9" i="8"/>
  <c r="X10" i="8"/>
  <c r="R15" i="8"/>
  <c r="X17" i="8"/>
  <c r="AJ25" i="8"/>
  <c r="AD29" i="8"/>
  <c r="X32" i="8"/>
  <c r="AD33" i="8"/>
  <c r="X36" i="8"/>
  <c r="AT15" i="8"/>
  <c r="X16" i="8"/>
  <c r="AO21" i="8"/>
  <c r="AU22" i="8"/>
  <c r="AN26" i="8"/>
  <c r="AO31" i="8"/>
  <c r="AO35" i="8"/>
  <c r="AT21" i="8"/>
  <c r="X22" i="8"/>
  <c r="AU27" i="8"/>
  <c r="R31" i="8"/>
  <c r="R35" i="8"/>
  <c r="AN7" i="8"/>
  <c r="R6" i="8"/>
  <c r="R7" i="8"/>
  <c r="X8" i="8"/>
  <c r="AJ10" i="8"/>
  <c r="R12" i="8"/>
  <c r="AT14" i="8"/>
  <c r="AV14" i="8" s="1"/>
  <c r="X15" i="8"/>
  <c r="AJ18" i="8"/>
  <c r="AU21" i="8"/>
  <c r="AD22" i="8"/>
  <c r="AN25" i="8"/>
  <c r="R26" i="8"/>
  <c r="AD27" i="8"/>
  <c r="R30" i="8"/>
  <c r="X31" i="8"/>
  <c r="R34" i="8"/>
  <c r="X35" i="8"/>
  <c r="AT6" i="8"/>
  <c r="AN11" i="8"/>
  <c r="AT12" i="8"/>
  <c r="AT13" i="8"/>
  <c r="X14" i="8"/>
  <c r="AJ16" i="8"/>
  <c r="AN19" i="8"/>
  <c r="X20" i="8"/>
  <c r="AD21" i="8"/>
  <c r="AJ22" i="8"/>
  <c r="R24" i="8"/>
  <c r="R25" i="8"/>
  <c r="X30" i="8"/>
  <c r="AD31" i="8"/>
  <c r="X34" i="8"/>
  <c r="AD35" i="8"/>
  <c r="X6" i="8"/>
  <c r="AJ8" i="8"/>
  <c r="R10" i="8"/>
  <c r="R11" i="8"/>
  <c r="X12" i="8"/>
  <c r="X13" i="8"/>
  <c r="AN18" i="8"/>
  <c r="R19" i="8"/>
  <c r="AN22" i="8"/>
  <c r="AU25" i="8"/>
  <c r="AO29" i="8"/>
  <c r="AO33" i="8"/>
  <c r="AJ35" i="8"/>
  <c r="AN17" i="8"/>
  <c r="AO18" i="8"/>
  <c r="AU24" i="8"/>
  <c r="R29" i="8"/>
  <c r="R33" i="8"/>
  <c r="AU11" i="8"/>
  <c r="R18" i="8"/>
  <c r="AU19" i="8"/>
  <c r="AO23" i="8"/>
  <c r="X29" i="8"/>
  <c r="R32" i="8"/>
  <c r="X33" i="8"/>
  <c r="R36" i="8"/>
  <c r="X42" i="8"/>
  <c r="R42" i="8"/>
  <c r="D14" i="8" s="1"/>
  <c r="AN6" i="8"/>
  <c r="AN8" i="8"/>
  <c r="AN10" i="8"/>
  <c r="AN12" i="8"/>
  <c r="AT24" i="8"/>
  <c r="AN28" i="8"/>
  <c r="AN30" i="8"/>
  <c r="AN32" i="8"/>
  <c r="AN34" i="8"/>
  <c r="AN36" i="8"/>
  <c r="AN14" i="8"/>
  <c r="AN21" i="8"/>
  <c r="AT19" i="8"/>
  <c r="AN23" i="8"/>
  <c r="AT26" i="8"/>
  <c r="AD42" i="8"/>
  <c r="D19" i="8" s="1"/>
  <c r="AT30" i="8"/>
  <c r="AV30" i="8" s="1"/>
  <c r="AT32" i="8"/>
  <c r="AT34" i="8"/>
  <c r="AT36" i="8"/>
  <c r="AT23" i="8"/>
  <c r="AN42" i="8"/>
  <c r="AT42" i="8" s="1"/>
  <c r="AT18" i="8"/>
  <c r="AT25" i="8"/>
  <c r="AO42" i="8"/>
  <c r="AU42" i="8" s="1"/>
  <c r="AN15" i="8"/>
  <c r="AT7" i="8"/>
  <c r="AT9" i="8"/>
  <c r="AT11" i="8"/>
  <c r="AT20" i="8"/>
  <c r="AN24" i="8"/>
  <c r="AT27" i="8"/>
  <c r="AT29" i="8"/>
  <c r="AT31" i="8"/>
  <c r="AT33" i="8"/>
  <c r="AT35" i="8"/>
  <c r="AC42" i="7"/>
  <c r="AI42" i="7" s="1"/>
  <c r="AB42" i="7"/>
  <c r="AH42" i="7" s="1"/>
  <c r="Q42" i="7"/>
  <c r="W42" i="7" s="1"/>
  <c r="P42" i="7"/>
  <c r="V42" i="7" s="1"/>
  <c r="AI36" i="7"/>
  <c r="AH36" i="7"/>
  <c r="AC36" i="7"/>
  <c r="AB36" i="7"/>
  <c r="W36" i="7"/>
  <c r="V36" i="7"/>
  <c r="Q36" i="7"/>
  <c r="P36" i="7"/>
  <c r="AI35" i="7"/>
  <c r="AH35" i="7"/>
  <c r="AC35" i="7"/>
  <c r="AB35" i="7"/>
  <c r="W35" i="7"/>
  <c r="V35" i="7"/>
  <c r="Q35" i="7"/>
  <c r="P35" i="7"/>
  <c r="AI34" i="7"/>
  <c r="AH34" i="7"/>
  <c r="AC34" i="7"/>
  <c r="AB34" i="7"/>
  <c r="W34" i="7"/>
  <c r="V34" i="7"/>
  <c r="Q34" i="7"/>
  <c r="P34" i="7"/>
  <c r="AI33" i="7"/>
  <c r="AH33" i="7"/>
  <c r="AC33" i="7"/>
  <c r="AB33" i="7"/>
  <c r="W33" i="7"/>
  <c r="V33" i="7"/>
  <c r="Q33" i="7"/>
  <c r="P33" i="7"/>
  <c r="AI32" i="7"/>
  <c r="AH32" i="7"/>
  <c r="AC32" i="7"/>
  <c r="AB32" i="7"/>
  <c r="W32" i="7"/>
  <c r="V32" i="7"/>
  <c r="Q32" i="7"/>
  <c r="P32" i="7"/>
  <c r="AI31" i="7"/>
  <c r="AH31" i="7"/>
  <c r="AC31" i="7"/>
  <c r="AB31" i="7"/>
  <c r="W31" i="7"/>
  <c r="V31" i="7"/>
  <c r="Q31" i="7"/>
  <c r="P31" i="7"/>
  <c r="AI30" i="7"/>
  <c r="AH30" i="7"/>
  <c r="AC30" i="7"/>
  <c r="AB30" i="7"/>
  <c r="W30" i="7"/>
  <c r="V30" i="7"/>
  <c r="Q30" i="7"/>
  <c r="P30" i="7"/>
  <c r="AI29" i="7"/>
  <c r="AH29" i="7"/>
  <c r="AC29" i="7"/>
  <c r="AB29" i="7"/>
  <c r="W29" i="7"/>
  <c r="V29" i="7"/>
  <c r="Q29" i="7"/>
  <c r="P29" i="7"/>
  <c r="AI28" i="7"/>
  <c r="AH28" i="7"/>
  <c r="AC28" i="7"/>
  <c r="AB28" i="7"/>
  <c r="W28" i="7"/>
  <c r="V28" i="7"/>
  <c r="Q28" i="7"/>
  <c r="P28" i="7"/>
  <c r="AI27" i="7"/>
  <c r="AH27" i="7"/>
  <c r="AC27" i="7"/>
  <c r="AB27" i="7"/>
  <c r="W27" i="7"/>
  <c r="V27" i="7"/>
  <c r="Q27" i="7"/>
  <c r="P27" i="7"/>
  <c r="AI26" i="7"/>
  <c r="AH26" i="7"/>
  <c r="AC26" i="7"/>
  <c r="AB26" i="7"/>
  <c r="W26" i="7"/>
  <c r="V26" i="7"/>
  <c r="Q26" i="7"/>
  <c r="P26" i="7"/>
  <c r="AI25" i="7"/>
  <c r="AH25" i="7"/>
  <c r="AC25" i="7"/>
  <c r="AB25" i="7"/>
  <c r="W25" i="7"/>
  <c r="V25" i="7"/>
  <c r="Q25" i="7"/>
  <c r="P25" i="7"/>
  <c r="AI24" i="7"/>
  <c r="AH24" i="7"/>
  <c r="AC24" i="7"/>
  <c r="AB24" i="7"/>
  <c r="W24" i="7"/>
  <c r="V24" i="7"/>
  <c r="Q24" i="7"/>
  <c r="P24" i="7"/>
  <c r="AI23" i="7"/>
  <c r="AH23" i="7"/>
  <c r="AC23" i="7"/>
  <c r="AB23" i="7"/>
  <c r="W23" i="7"/>
  <c r="V23" i="7"/>
  <c r="Q23" i="7"/>
  <c r="P23" i="7"/>
  <c r="AI22" i="7"/>
  <c r="AH22" i="7"/>
  <c r="AC22" i="7"/>
  <c r="AB22" i="7"/>
  <c r="W22" i="7"/>
  <c r="V22" i="7"/>
  <c r="Q22" i="7"/>
  <c r="P22" i="7"/>
  <c r="AI21" i="7"/>
  <c r="AH21" i="7"/>
  <c r="AC21" i="7"/>
  <c r="AB21" i="7"/>
  <c r="W21" i="7"/>
  <c r="V21" i="7"/>
  <c r="Q21" i="7"/>
  <c r="P21" i="7"/>
  <c r="AI20" i="7"/>
  <c r="AH20" i="7"/>
  <c r="AC20" i="7"/>
  <c r="AB20" i="7"/>
  <c r="W20" i="7"/>
  <c r="V20" i="7"/>
  <c r="Q20" i="7"/>
  <c r="P20" i="7"/>
  <c r="AI19" i="7"/>
  <c r="AH19" i="7"/>
  <c r="AC19" i="7"/>
  <c r="AB19" i="7"/>
  <c r="W19" i="7"/>
  <c r="V19" i="7"/>
  <c r="Q19" i="7"/>
  <c r="P19" i="7"/>
  <c r="AI18" i="7"/>
  <c r="AH18" i="7"/>
  <c r="AC18" i="7"/>
  <c r="AB18" i="7"/>
  <c r="W18" i="7"/>
  <c r="V18" i="7"/>
  <c r="Q18" i="7"/>
  <c r="P18" i="7"/>
  <c r="AI17" i="7"/>
  <c r="AH17" i="7"/>
  <c r="AC17" i="7"/>
  <c r="AB17" i="7"/>
  <c r="W17" i="7"/>
  <c r="V17" i="7"/>
  <c r="Q17" i="7"/>
  <c r="P17" i="7"/>
  <c r="AI16" i="7"/>
  <c r="AH16" i="7"/>
  <c r="AC16" i="7"/>
  <c r="AB16" i="7"/>
  <c r="W16" i="7"/>
  <c r="V16" i="7"/>
  <c r="Q16" i="7"/>
  <c r="P16" i="7"/>
  <c r="AI15" i="7"/>
  <c r="AH15" i="7"/>
  <c r="AC15" i="7"/>
  <c r="AB15" i="7"/>
  <c r="W15" i="7"/>
  <c r="V15" i="7"/>
  <c r="Q15" i="7"/>
  <c r="P15" i="7"/>
  <c r="AI14" i="7"/>
  <c r="AH14" i="7"/>
  <c r="AC14" i="7"/>
  <c r="AB14" i="7"/>
  <c r="W14" i="7"/>
  <c r="V14" i="7"/>
  <c r="Q14" i="7"/>
  <c r="P14" i="7"/>
  <c r="AI13" i="7"/>
  <c r="AH13" i="7"/>
  <c r="AC13" i="7"/>
  <c r="AB13" i="7"/>
  <c r="W13" i="7"/>
  <c r="V13" i="7"/>
  <c r="Q13" i="7"/>
  <c r="P13" i="7"/>
  <c r="AI12" i="7"/>
  <c r="AH12" i="7"/>
  <c r="AC12" i="7"/>
  <c r="AB12" i="7"/>
  <c r="W12" i="7"/>
  <c r="V12" i="7"/>
  <c r="Q12" i="7"/>
  <c r="P12" i="7"/>
  <c r="AI11" i="7"/>
  <c r="AH11" i="7"/>
  <c r="AC11" i="7"/>
  <c r="AB11" i="7"/>
  <c r="W11" i="7"/>
  <c r="V11" i="7"/>
  <c r="Q11" i="7"/>
  <c r="P11" i="7"/>
  <c r="AI10" i="7"/>
  <c r="AH10" i="7"/>
  <c r="AC10" i="7"/>
  <c r="AB10" i="7"/>
  <c r="W10" i="7"/>
  <c r="V10" i="7"/>
  <c r="Q10" i="7"/>
  <c r="P10" i="7"/>
  <c r="AI9" i="7"/>
  <c r="AH9" i="7"/>
  <c r="AC9" i="7"/>
  <c r="AB9" i="7"/>
  <c r="W9" i="7"/>
  <c r="V9" i="7"/>
  <c r="Q9" i="7"/>
  <c r="P9" i="7"/>
  <c r="AI8" i="7"/>
  <c r="AH8" i="7"/>
  <c r="AC8" i="7"/>
  <c r="AB8" i="7"/>
  <c r="W8" i="7"/>
  <c r="V8" i="7"/>
  <c r="Q8" i="7"/>
  <c r="P8" i="7"/>
  <c r="AI7" i="7"/>
  <c r="AH7" i="7"/>
  <c r="AC7" i="7"/>
  <c r="AB7" i="7"/>
  <c r="W7" i="7"/>
  <c r="V7" i="7"/>
  <c r="Q7" i="7"/>
  <c r="P7" i="7"/>
  <c r="AI6" i="7"/>
  <c r="AH6" i="7"/>
  <c r="AC6" i="7"/>
  <c r="AB6" i="7"/>
  <c r="W6" i="7"/>
  <c r="V6" i="7"/>
  <c r="Q6" i="7"/>
  <c r="P6" i="7"/>
  <c r="H2" i="7"/>
  <c r="B2" i="7"/>
  <c r="D21" i="11" l="1"/>
  <c r="S28" i="24" s="1"/>
  <c r="AV16" i="8"/>
  <c r="AV17" i="8"/>
  <c r="AP36" i="8"/>
  <c r="AT26" i="7"/>
  <c r="AP31" i="8"/>
  <c r="AP28" i="8"/>
  <c r="AP29" i="8"/>
  <c r="AV35" i="8"/>
  <c r="AV15" i="8"/>
  <c r="AP33" i="8"/>
  <c r="R26" i="25"/>
  <c r="R27" i="25"/>
  <c r="R28" i="24"/>
  <c r="AV20" i="8"/>
  <c r="AV32" i="8"/>
  <c r="AV6" i="8"/>
  <c r="AV12" i="8"/>
  <c r="AP9" i="8"/>
  <c r="AV26" i="8"/>
  <c r="AP27" i="8"/>
  <c r="AV33" i="8"/>
  <c r="AV29" i="8"/>
  <c r="AP6" i="8"/>
  <c r="AV23" i="8"/>
  <c r="AP25" i="8"/>
  <c r="AD30" i="7"/>
  <c r="AP11" i="8"/>
  <c r="AV7" i="8"/>
  <c r="AP10" i="8"/>
  <c r="AP22" i="8"/>
  <c r="AP8" i="8"/>
  <c r="AU15" i="7"/>
  <c r="AU18" i="7"/>
  <c r="AP19" i="8"/>
  <c r="AV36" i="8"/>
  <c r="AV34" i="8"/>
  <c r="AP30" i="8"/>
  <c r="AV31" i="8"/>
  <c r="AV8" i="8"/>
  <c r="D16" i="10"/>
  <c r="S27" i="16" s="1"/>
  <c r="U27" i="16" s="1"/>
  <c r="D21" i="12"/>
  <c r="AV13" i="8"/>
  <c r="AV24" i="8"/>
  <c r="AV10" i="8"/>
  <c r="AV18" i="8"/>
  <c r="AP20" i="8"/>
  <c r="D21" i="10"/>
  <c r="S28" i="16" s="1"/>
  <c r="U28" i="16" s="1"/>
  <c r="AU21" i="7"/>
  <c r="AP34" i="8"/>
  <c r="AV28" i="8"/>
  <c r="AU23" i="7"/>
  <c r="AV9" i="8"/>
  <c r="AP35" i="8"/>
  <c r="D25" i="10"/>
  <c r="D24" i="10"/>
  <c r="AP21" i="8"/>
  <c r="D25" i="11"/>
  <c r="AV22" i="8"/>
  <c r="D24" i="12"/>
  <c r="D23" i="12"/>
  <c r="D16" i="12"/>
  <c r="D25" i="12"/>
  <c r="D24" i="11"/>
  <c r="D23" i="11"/>
  <c r="D16" i="11"/>
  <c r="AH42" i="10"/>
  <c r="AP12" i="8"/>
  <c r="D15" i="8"/>
  <c r="AP15" i="8"/>
  <c r="D21" i="8"/>
  <c r="D20" i="8"/>
  <c r="AP14" i="8"/>
  <c r="AV21" i="8"/>
  <c r="D16" i="8"/>
  <c r="AP32" i="8"/>
  <c r="AP26" i="8"/>
  <c r="AP24" i="8"/>
  <c r="AV11" i="8"/>
  <c r="AP23" i="8"/>
  <c r="AP7" i="8"/>
  <c r="AV19" i="8"/>
  <c r="AP17" i="8"/>
  <c r="AP13" i="8"/>
  <c r="AP16" i="8"/>
  <c r="AV25" i="8"/>
  <c r="AP18" i="8"/>
  <c r="AV27" i="8"/>
  <c r="AV42" i="8"/>
  <c r="AP42" i="8"/>
  <c r="D24" i="8" s="1"/>
  <c r="AU16" i="7"/>
  <c r="AU19" i="7"/>
  <c r="AT6" i="7"/>
  <c r="AT24" i="7"/>
  <c r="AO18" i="7"/>
  <c r="AU17" i="7"/>
  <c r="AT31" i="7"/>
  <c r="R23" i="7"/>
  <c r="AO7" i="7"/>
  <c r="AT18" i="7"/>
  <c r="AU10" i="7"/>
  <c r="AU8" i="7"/>
  <c r="AU9" i="7"/>
  <c r="AU26" i="7"/>
  <c r="AO11" i="7"/>
  <c r="AO8" i="7"/>
  <c r="AO10" i="7"/>
  <c r="AN6" i="7"/>
  <c r="AT27" i="7"/>
  <c r="AN8" i="7"/>
  <c r="AN11" i="7"/>
  <c r="AU28" i="7"/>
  <c r="AN15" i="7"/>
  <c r="AN18" i="7"/>
  <c r="AO21" i="7"/>
  <c r="AN27" i="7"/>
  <c r="AN28" i="7"/>
  <c r="AO24" i="7"/>
  <c r="AO26" i="7"/>
  <c r="AN33" i="7"/>
  <c r="AN34" i="7"/>
  <c r="AN35" i="7"/>
  <c r="AT14" i="7"/>
  <c r="AT19" i="7"/>
  <c r="X20" i="7"/>
  <c r="AD7" i="7"/>
  <c r="AD12" i="7"/>
  <c r="AT32" i="7"/>
  <c r="AT33" i="7"/>
  <c r="AT34" i="7"/>
  <c r="AT36" i="7"/>
  <c r="AD15" i="7"/>
  <c r="AD21" i="7"/>
  <c r="AD23" i="7"/>
  <c r="AD17" i="7"/>
  <c r="AU6" i="7"/>
  <c r="X17" i="7"/>
  <c r="AN21" i="7"/>
  <c r="AJ24" i="7"/>
  <c r="AJ25" i="7"/>
  <c r="AD31" i="7"/>
  <c r="AD33" i="7"/>
  <c r="AD34" i="7"/>
  <c r="AJ9" i="7"/>
  <c r="AJ10" i="7"/>
  <c r="AO6" i="7"/>
  <c r="AN7" i="7"/>
  <c r="AD18" i="7"/>
  <c r="AO22" i="7"/>
  <c r="AO23" i="7"/>
  <c r="R25" i="7"/>
  <c r="AJ32" i="7"/>
  <c r="AJ33" i="7"/>
  <c r="AJ34" i="7"/>
  <c r="AJ35" i="7"/>
  <c r="AJ36" i="7"/>
  <c r="AO19" i="7"/>
  <c r="AT23" i="7"/>
  <c r="X26" i="7"/>
  <c r="AN36" i="7"/>
  <c r="AT8" i="7"/>
  <c r="AT12" i="7"/>
  <c r="AO14" i="7"/>
  <c r="AO15" i="7"/>
  <c r="R16" i="7"/>
  <c r="AU24" i="7"/>
  <c r="AU25" i="7"/>
  <c r="AO32" i="7"/>
  <c r="AO33" i="7"/>
  <c r="AO34" i="7"/>
  <c r="AO35" i="7"/>
  <c r="AO36" i="7"/>
  <c r="AD6" i="7"/>
  <c r="AT13" i="7"/>
  <c r="AU27" i="7"/>
  <c r="AT30" i="7"/>
  <c r="AD22" i="7"/>
  <c r="AT35" i="7"/>
  <c r="AT16" i="7"/>
  <c r="R17" i="7"/>
  <c r="AD29" i="7"/>
  <c r="AU34" i="7"/>
  <c r="AU35" i="7"/>
  <c r="AU36" i="7"/>
  <c r="AD13" i="7"/>
  <c r="AT20" i="7"/>
  <c r="AJ22" i="7"/>
  <c r="AN42" i="7"/>
  <c r="AT42" i="7" s="1"/>
  <c r="AT7" i="7"/>
  <c r="AO9" i="7"/>
  <c r="AU12" i="7"/>
  <c r="AT25" i="7"/>
  <c r="AU13" i="7"/>
  <c r="AJ14" i="7"/>
  <c r="AJ19" i="7"/>
  <c r="AN20" i="7"/>
  <c r="AU30" i="7"/>
  <c r="AJ31" i="7"/>
  <c r="AU14" i="7"/>
  <c r="AT22" i="7"/>
  <c r="AN23" i="7"/>
  <c r="AO27" i="7"/>
  <c r="AO28" i="7"/>
  <c r="AN29" i="7"/>
  <c r="AU31" i="7"/>
  <c r="AN13" i="7"/>
  <c r="AT15" i="7"/>
  <c r="AO16" i="7"/>
  <c r="AU22" i="7"/>
  <c r="AO29" i="7"/>
  <c r="AN30" i="7"/>
  <c r="AU32" i="7"/>
  <c r="AT9" i="7"/>
  <c r="AD8" i="7"/>
  <c r="AO13" i="7"/>
  <c r="AD25" i="7"/>
  <c r="AT28" i="7"/>
  <c r="AO30" i="7"/>
  <c r="AN31" i="7"/>
  <c r="AU33" i="7"/>
  <c r="AT10" i="7"/>
  <c r="AO12" i="7"/>
  <c r="AT11" i="7"/>
  <c r="AN14" i="7"/>
  <c r="AD16" i="7"/>
  <c r="AN19" i="7"/>
  <c r="AJ6" i="7"/>
  <c r="AD9" i="7"/>
  <c r="AJ16" i="7"/>
  <c r="AN17" i="7"/>
  <c r="X18" i="7"/>
  <c r="AJ20" i="7"/>
  <c r="R24" i="7"/>
  <c r="AN24" i="7"/>
  <c r="AT29" i="7"/>
  <c r="AO31" i="7"/>
  <c r="AN32" i="7"/>
  <c r="AD10" i="7"/>
  <c r="AD26" i="7"/>
  <c r="AN12" i="7"/>
  <c r="AJ7" i="7"/>
  <c r="AJ21" i="7"/>
  <c r="AU7" i="7"/>
  <c r="AJ8" i="7"/>
  <c r="AD11" i="7"/>
  <c r="X19" i="7"/>
  <c r="AO20" i="7"/>
  <c r="AD27" i="7"/>
  <c r="AD28" i="7"/>
  <c r="AN16" i="7"/>
  <c r="AJ17" i="7"/>
  <c r="AD19" i="7"/>
  <c r="AJ28" i="7"/>
  <c r="AJ11" i="7"/>
  <c r="AD14" i="7"/>
  <c r="AN25" i="7"/>
  <c r="AN9" i="7"/>
  <c r="AU11" i="7"/>
  <c r="AJ12" i="7"/>
  <c r="AT17" i="7"/>
  <c r="AJ18" i="7"/>
  <c r="R22" i="7"/>
  <c r="AN22" i="7"/>
  <c r="AJ23" i="7"/>
  <c r="AD24" i="7"/>
  <c r="AJ26" i="7"/>
  <c r="AJ27" i="7"/>
  <c r="AJ29" i="7"/>
  <c r="AD32" i="7"/>
  <c r="AN10" i="7"/>
  <c r="AJ13" i="7"/>
  <c r="AU29" i="7"/>
  <c r="AJ30" i="7"/>
  <c r="AD35" i="7"/>
  <c r="AD36" i="7"/>
  <c r="AO42" i="7"/>
  <c r="AU42" i="7" s="1"/>
  <c r="AD42" i="7"/>
  <c r="D19" i="7" s="1"/>
  <c r="AJ42" i="7"/>
  <c r="R26" i="7"/>
  <c r="AU20" i="7"/>
  <c r="AN26" i="7"/>
  <c r="R27" i="7"/>
  <c r="X21" i="7"/>
  <c r="AT21" i="7"/>
  <c r="X22" i="7"/>
  <c r="AO25" i="7"/>
  <c r="R6" i="7"/>
  <c r="R7" i="7"/>
  <c r="R8" i="7"/>
  <c r="R9" i="7"/>
  <c r="R10" i="7"/>
  <c r="R11" i="7"/>
  <c r="R12" i="7"/>
  <c r="R13" i="7"/>
  <c r="R14" i="7"/>
  <c r="X23" i="7"/>
  <c r="X24" i="7"/>
  <c r="R28" i="7"/>
  <c r="R29" i="7"/>
  <c r="R30" i="7"/>
  <c r="R31" i="7"/>
  <c r="R32" i="7"/>
  <c r="R33" i="7"/>
  <c r="R34" i="7"/>
  <c r="R35" i="7"/>
  <c r="R36" i="7"/>
  <c r="R42" i="7"/>
  <c r="D14" i="7" s="1"/>
  <c r="R15" i="7"/>
  <c r="AJ15" i="7"/>
  <c r="AD20" i="7"/>
  <c r="X25" i="7"/>
  <c r="X27" i="7"/>
  <c r="X6" i="7"/>
  <c r="X7" i="7"/>
  <c r="X8" i="7"/>
  <c r="X9" i="7"/>
  <c r="X10" i="7"/>
  <c r="X11" i="7"/>
  <c r="X12" i="7"/>
  <c r="X13" i="7"/>
  <c r="X14" i="7"/>
  <c r="R18" i="7"/>
  <c r="R19" i="7"/>
  <c r="X28" i="7"/>
  <c r="X29" i="7"/>
  <c r="X30" i="7"/>
  <c r="X31" i="7"/>
  <c r="X32" i="7"/>
  <c r="X33" i="7"/>
  <c r="X34" i="7"/>
  <c r="X35" i="7"/>
  <c r="X36" i="7"/>
  <c r="X15" i="7"/>
  <c r="AO17" i="7"/>
  <c r="R20" i="7"/>
  <c r="X16" i="7"/>
  <c r="R21" i="7"/>
  <c r="AV32" i="7" l="1"/>
  <c r="AV31" i="7"/>
  <c r="S26" i="25"/>
  <c r="U26" i="25" s="1"/>
  <c r="R28" i="25"/>
  <c r="S27" i="25"/>
  <c r="U27" i="25" s="1"/>
  <c r="U28" i="24"/>
  <c r="S27" i="24"/>
  <c r="U27" i="24" s="1"/>
  <c r="R29" i="24"/>
  <c r="I36" i="24" s="1"/>
  <c r="AV21" i="7"/>
  <c r="AV27" i="7"/>
  <c r="D22" i="8"/>
  <c r="D17" i="8"/>
  <c r="AP14" i="7"/>
  <c r="AP34" i="7"/>
  <c r="AV23" i="7"/>
  <c r="AP6" i="7"/>
  <c r="D26" i="10"/>
  <c r="S29" i="16" s="1"/>
  <c r="U29" i="16" s="1"/>
  <c r="AV18" i="7"/>
  <c r="AP24" i="7"/>
  <c r="AP10" i="7"/>
  <c r="AP18" i="7"/>
  <c r="D26" i="12"/>
  <c r="D26" i="11"/>
  <c r="AP8" i="7"/>
  <c r="D16" i="7"/>
  <c r="D15" i="7"/>
  <c r="AV33" i="7"/>
  <c r="AV16" i="7"/>
  <c r="D26" i="8"/>
  <c r="D25" i="8"/>
  <c r="AP35" i="7"/>
  <c r="AV14" i="7"/>
  <c r="AV10" i="7"/>
  <c r="AP36" i="7"/>
  <c r="AV28" i="7"/>
  <c r="AP11" i="7"/>
  <c r="AP33" i="7"/>
  <c r="AP29" i="7"/>
  <c r="AV17" i="7"/>
  <c r="AP31" i="7"/>
  <c r="AP27" i="7"/>
  <c r="AV35" i="7"/>
  <c r="AV34" i="7"/>
  <c r="AP26" i="7"/>
  <c r="AP16" i="7"/>
  <c r="AP23" i="7"/>
  <c r="AV6" i="7"/>
  <c r="AP32" i="7"/>
  <c r="AV24" i="7"/>
  <c r="AP15" i="7"/>
  <c r="AV8" i="7"/>
  <c r="AP9" i="7"/>
  <c r="AP22" i="7"/>
  <c r="AV7" i="7"/>
  <c r="AP7" i="7"/>
  <c r="AV30" i="7"/>
  <c r="AP28" i="7"/>
  <c r="AP17" i="7"/>
  <c r="D21" i="7"/>
  <c r="AV26" i="7"/>
  <c r="AV20" i="7"/>
  <c r="AV9" i="7"/>
  <c r="AV13" i="7"/>
  <c r="AV36" i="7"/>
  <c r="AP21" i="7"/>
  <c r="AP19" i="7"/>
  <c r="AV19" i="7"/>
  <c r="D20" i="7"/>
  <c r="AP12" i="7"/>
  <c r="AV15" i="7"/>
  <c r="AP20" i="7"/>
  <c r="AV22" i="7"/>
  <c r="AV25" i="7"/>
  <c r="AV12" i="7"/>
  <c r="AV42" i="7"/>
  <c r="AP42" i="7"/>
  <c r="D24" i="7" s="1"/>
  <c r="AP25" i="7"/>
  <c r="AP30" i="7"/>
  <c r="AV29" i="7"/>
  <c r="AV11" i="7"/>
  <c r="AP13" i="7"/>
  <c r="X42" i="7"/>
  <c r="S28" i="25" l="1"/>
  <c r="U28" i="25" s="1"/>
  <c r="S29" i="24"/>
  <c r="U29" i="24" s="1"/>
  <c r="D36" i="25"/>
  <c r="D17" i="7"/>
  <c r="D27" i="8"/>
  <c r="D26" i="7"/>
  <c r="D25" i="7"/>
  <c r="D22" i="7"/>
  <c r="D27" i="7" l="1"/>
  <c r="X6" i="5" l="1"/>
  <c r="T42" i="5"/>
  <c r="N6" i="5"/>
  <c r="X7" i="5"/>
  <c r="AQ6" i="4"/>
  <c r="Y6" i="4"/>
  <c r="AC36" i="5"/>
  <c r="X36" i="5"/>
  <c r="S36" i="5"/>
  <c r="N36" i="5"/>
  <c r="AC35" i="5"/>
  <c r="X35" i="5"/>
  <c r="S35" i="5"/>
  <c r="N35" i="5"/>
  <c r="AC34" i="5"/>
  <c r="X34" i="5"/>
  <c r="S34" i="5"/>
  <c r="N34" i="5"/>
  <c r="AC33" i="5"/>
  <c r="X33" i="5"/>
  <c r="S33" i="5"/>
  <c r="N33" i="5"/>
  <c r="AC32" i="5"/>
  <c r="X32" i="5"/>
  <c r="S32" i="5"/>
  <c r="N32" i="5"/>
  <c r="AC31" i="5"/>
  <c r="X31" i="5"/>
  <c r="S31" i="5"/>
  <c r="N31" i="5"/>
  <c r="AC30" i="5"/>
  <c r="X30" i="5"/>
  <c r="S30" i="5"/>
  <c r="N30" i="5"/>
  <c r="AC29" i="5"/>
  <c r="X29" i="5"/>
  <c r="S29" i="5"/>
  <c r="N29" i="5"/>
  <c r="AC28" i="5"/>
  <c r="X28" i="5"/>
  <c r="S28" i="5"/>
  <c r="N28" i="5"/>
  <c r="AC27" i="5"/>
  <c r="X27" i="5"/>
  <c r="S27" i="5"/>
  <c r="N27" i="5"/>
  <c r="AC26" i="5"/>
  <c r="X26" i="5"/>
  <c r="S26" i="5"/>
  <c r="N26" i="5"/>
  <c r="AC25" i="5"/>
  <c r="X25" i="5"/>
  <c r="S25" i="5"/>
  <c r="N25" i="5"/>
  <c r="AC24" i="5"/>
  <c r="X24" i="5"/>
  <c r="S24" i="5"/>
  <c r="N24" i="5"/>
  <c r="AC23" i="5"/>
  <c r="X23" i="5"/>
  <c r="S23" i="5"/>
  <c r="N23" i="5"/>
  <c r="AC22" i="5"/>
  <c r="X22" i="5"/>
  <c r="S22" i="5"/>
  <c r="N22" i="5"/>
  <c r="AC21" i="5"/>
  <c r="X21" i="5"/>
  <c r="S21" i="5"/>
  <c r="N21" i="5"/>
  <c r="AC20" i="5"/>
  <c r="X20" i="5"/>
  <c r="S20" i="5"/>
  <c r="N20" i="5"/>
  <c r="AC19" i="5"/>
  <c r="X19" i="5"/>
  <c r="S19" i="5"/>
  <c r="N19" i="5"/>
  <c r="AC18" i="5"/>
  <c r="X18" i="5"/>
  <c r="S18" i="5"/>
  <c r="N18" i="5"/>
  <c r="AC17" i="5"/>
  <c r="X17" i="5"/>
  <c r="S17" i="5"/>
  <c r="N17" i="5"/>
  <c r="AC16" i="5"/>
  <c r="X16" i="5"/>
  <c r="S16" i="5"/>
  <c r="N16" i="5"/>
  <c r="AC15" i="5"/>
  <c r="X15" i="5"/>
  <c r="S15" i="5"/>
  <c r="N15" i="5"/>
  <c r="AC14" i="5"/>
  <c r="X14" i="5"/>
  <c r="S14" i="5"/>
  <c r="N14" i="5"/>
  <c r="AC13" i="5"/>
  <c r="X13" i="5"/>
  <c r="S13" i="5"/>
  <c r="N13" i="5"/>
  <c r="AC12" i="5"/>
  <c r="X12" i="5"/>
  <c r="S12" i="5"/>
  <c r="N12" i="5"/>
  <c r="AC11" i="5"/>
  <c r="X11" i="5"/>
  <c r="S11" i="5"/>
  <c r="N11" i="5"/>
  <c r="AC10" i="5"/>
  <c r="X10" i="5"/>
  <c r="S10" i="5"/>
  <c r="N10" i="5"/>
  <c r="AC9" i="5"/>
  <c r="X9" i="5"/>
  <c r="S9" i="5"/>
  <c r="N9" i="5"/>
  <c r="AC8" i="5"/>
  <c r="X8" i="5"/>
  <c r="S8" i="5"/>
  <c r="N8" i="5"/>
  <c r="AC7" i="5"/>
  <c r="S7" i="5"/>
  <c r="N7" i="5"/>
  <c r="AC6" i="5"/>
  <c r="S6" i="5"/>
  <c r="AM16" i="5" l="1"/>
  <c r="AD23" i="5"/>
  <c r="AM19" i="5"/>
  <c r="Y32" i="5"/>
  <c r="AH6" i="5"/>
  <c r="AH9" i="5"/>
  <c r="AM13" i="5"/>
  <c r="AH30" i="5"/>
  <c r="AH24" i="5"/>
  <c r="AD28" i="5"/>
  <c r="AH27" i="5"/>
  <c r="T27" i="5"/>
  <c r="Y28" i="5"/>
  <c r="AD29" i="5"/>
  <c r="T36" i="5"/>
  <c r="Y11" i="5"/>
  <c r="AH7" i="5"/>
  <c r="AH10" i="5"/>
  <c r="Y10" i="5"/>
  <c r="O22" i="5"/>
  <c r="AH25" i="5"/>
  <c r="AH28" i="5"/>
  <c r="AH31" i="5"/>
  <c r="Y16" i="5"/>
  <c r="Y12" i="5"/>
  <c r="Y21" i="5"/>
  <c r="O12" i="5"/>
  <c r="T26" i="5"/>
  <c r="Y36" i="5"/>
  <c r="AM17" i="5"/>
  <c r="AM6" i="5"/>
  <c r="AM12" i="5"/>
  <c r="AM21" i="5"/>
  <c r="Y34" i="5"/>
  <c r="AM7" i="5"/>
  <c r="AM10" i="5"/>
  <c r="Y15" i="5"/>
  <c r="Y31" i="5"/>
  <c r="AM32" i="5"/>
  <c r="AD32" i="5"/>
  <c r="AH34" i="5"/>
  <c r="Y8" i="5"/>
  <c r="AH15" i="5"/>
  <c r="AD16" i="5"/>
  <c r="AD22" i="5"/>
  <c r="Y30" i="5"/>
  <c r="Y33" i="5"/>
  <c r="Y14" i="5"/>
  <c r="AD18" i="5"/>
  <c r="AM25" i="5"/>
  <c r="AM28" i="5"/>
  <c r="AM31" i="5"/>
  <c r="AH36" i="5"/>
  <c r="Y20" i="5"/>
  <c r="AH17" i="5"/>
  <c r="Y26" i="5"/>
  <c r="T28" i="5"/>
  <c r="Y29" i="5"/>
  <c r="AM34" i="5"/>
  <c r="Y7" i="5"/>
  <c r="Y35" i="5"/>
  <c r="AD11" i="5"/>
  <c r="T11" i="5"/>
  <c r="Y13" i="5"/>
  <c r="AD20" i="5"/>
  <c r="Y22" i="5"/>
  <c r="O23" i="5"/>
  <c r="AM27" i="5"/>
  <c r="AD33" i="5"/>
  <c r="AH35" i="5"/>
  <c r="Y6" i="5"/>
  <c r="Y9" i="5"/>
  <c r="AH13" i="5"/>
  <c r="AH16" i="5"/>
  <c r="O17" i="5"/>
  <c r="AH19" i="5"/>
  <c r="Y19" i="5"/>
  <c r="T30" i="5"/>
  <c r="AM33" i="5"/>
  <c r="O11" i="5"/>
  <c r="AH23" i="5"/>
  <c r="Y23" i="5"/>
  <c r="O32" i="5"/>
  <c r="T33" i="5"/>
  <c r="AH14" i="5"/>
  <c r="O19" i="5"/>
  <c r="AM20" i="5"/>
  <c r="AD25" i="5"/>
  <c r="O10" i="5"/>
  <c r="AD10" i="5"/>
  <c r="O16" i="5"/>
  <c r="AD19" i="5"/>
  <c r="O31" i="5"/>
  <c r="T32" i="5"/>
  <c r="AM24" i="5"/>
  <c r="T25" i="5"/>
  <c r="AH26" i="5"/>
  <c r="AH29" i="5"/>
  <c r="AD31" i="5"/>
  <c r="AD15" i="5"/>
  <c r="O30" i="5"/>
  <c r="T31" i="5"/>
  <c r="O36" i="5"/>
  <c r="AH18" i="5"/>
  <c r="O9" i="5"/>
  <c r="AD9" i="5"/>
  <c r="O15" i="5"/>
  <c r="T16" i="5"/>
  <c r="Y18" i="5"/>
  <c r="AD27" i="5"/>
  <c r="T9" i="5"/>
  <c r="AH12" i="5"/>
  <c r="AM15" i="5"/>
  <c r="O21" i="5"/>
  <c r="AM23" i="5"/>
  <c r="AD24" i="5"/>
  <c r="Y25" i="5"/>
  <c r="AM30" i="5"/>
  <c r="AD30" i="5"/>
  <c r="AH33" i="5"/>
  <c r="AM36" i="5"/>
  <c r="AD36" i="5"/>
  <c r="O35" i="5"/>
  <c r="AH32" i="5"/>
  <c r="AM35" i="5"/>
  <c r="AD35" i="5"/>
  <c r="AH8" i="5"/>
  <c r="AD8" i="5"/>
  <c r="AD14" i="5"/>
  <c r="AM8" i="5"/>
  <c r="AH11" i="5"/>
  <c r="AM14" i="5"/>
  <c r="T24" i="5"/>
  <c r="O6" i="5"/>
  <c r="AD6" i="5"/>
  <c r="O7" i="5"/>
  <c r="AD7" i="5"/>
  <c r="O13" i="5"/>
  <c r="AD13" i="5"/>
  <c r="AM18" i="5"/>
  <c r="O20" i="5"/>
  <c r="AD21" i="5"/>
  <c r="AM22" i="5"/>
  <c r="Y24" i="5"/>
  <c r="AM26" i="5"/>
  <c r="T29" i="5"/>
  <c r="O34" i="5"/>
  <c r="T35" i="5"/>
  <c r="O8" i="5"/>
  <c r="O14" i="5"/>
  <c r="O18" i="5"/>
  <c r="T6" i="5"/>
  <c r="Y17" i="5"/>
  <c r="AD26" i="5"/>
  <c r="Y27" i="5"/>
  <c r="AD34" i="5"/>
  <c r="AD12" i="5"/>
  <c r="AD17" i="5"/>
  <c r="T23" i="5"/>
  <c r="O33" i="5"/>
  <c r="T34" i="5"/>
  <c r="O42" i="5"/>
  <c r="AD42" i="5"/>
  <c r="Y42" i="5"/>
  <c r="D18" i="5" s="1"/>
  <c r="AM9" i="5"/>
  <c r="AM11" i="5"/>
  <c r="T8" i="5"/>
  <c r="T12" i="5"/>
  <c r="T14" i="5"/>
  <c r="O24" i="5"/>
  <c r="T18" i="5"/>
  <c r="O25" i="5"/>
  <c r="O26" i="5"/>
  <c r="T19" i="5"/>
  <c r="O27" i="5"/>
  <c r="AH22" i="5"/>
  <c r="T7" i="5"/>
  <c r="T13" i="5"/>
  <c r="T15" i="5"/>
  <c r="T20" i="5"/>
  <c r="T21" i="5"/>
  <c r="O28" i="5"/>
  <c r="T10" i="5"/>
  <c r="T17" i="5"/>
  <c r="AH20" i="5"/>
  <c r="AH21" i="5"/>
  <c r="T22" i="5"/>
  <c r="O29" i="5"/>
  <c r="AM29" i="5"/>
  <c r="D13" i="5" l="1"/>
  <c r="AN33" i="5"/>
  <c r="D14" i="5"/>
  <c r="D15" i="5"/>
  <c r="D19" i="5"/>
  <c r="D20" i="5"/>
  <c r="AI34" i="5"/>
  <c r="AI15" i="5"/>
  <c r="AN23" i="5"/>
  <c r="AI10" i="5"/>
  <c r="AN20" i="5"/>
  <c r="AI31" i="5"/>
  <c r="AI13" i="5"/>
  <c r="AI7" i="5"/>
  <c r="AN30" i="5"/>
  <c r="AN9" i="5"/>
  <c r="AI11" i="5"/>
  <c r="AN8" i="5"/>
  <c r="AI9" i="5"/>
  <c r="AI32" i="5"/>
  <c r="AI33" i="5"/>
  <c r="AN15" i="5"/>
  <c r="AI36" i="5"/>
  <c r="AI27" i="5"/>
  <c r="AI24" i="5"/>
  <c r="AN7" i="5"/>
  <c r="AI28" i="5"/>
  <c r="AN17" i="5"/>
  <c r="AI35" i="5"/>
  <c r="AI30" i="5"/>
  <c r="AN29" i="5"/>
  <c r="AI18" i="5"/>
  <c r="AN13" i="5"/>
  <c r="AN25" i="5"/>
  <c r="AN21" i="5"/>
  <c r="AN14" i="5"/>
  <c r="AN34" i="5"/>
  <c r="AI21" i="5"/>
  <c r="AI22" i="5"/>
  <c r="AN12" i="5"/>
  <c r="AI25" i="5"/>
  <c r="AI8" i="5"/>
  <c r="AN19" i="5"/>
  <c r="AN32" i="5"/>
  <c r="AI20" i="5"/>
  <c r="AI17" i="5"/>
  <c r="AI6" i="5"/>
  <c r="AI19" i="5"/>
  <c r="AN6" i="5"/>
  <c r="AI23" i="5"/>
  <c r="AN24" i="5"/>
  <c r="AN26" i="5"/>
  <c r="AI12" i="5"/>
  <c r="AN10" i="5"/>
  <c r="AI14" i="5"/>
  <c r="AN28" i="5"/>
  <c r="AN27" i="5"/>
  <c r="AI16" i="5"/>
  <c r="AI26" i="5"/>
  <c r="AN16" i="5"/>
  <c r="AN18" i="5"/>
  <c r="AN36" i="5"/>
  <c r="AN35" i="5"/>
  <c r="AI29" i="5"/>
  <c r="AN31" i="5"/>
  <c r="AN11" i="5"/>
  <c r="AN22" i="5"/>
  <c r="AI42" i="5"/>
  <c r="D23" i="5" s="1"/>
  <c r="R24" i="16" s="1"/>
  <c r="B20" i="16" s="1"/>
  <c r="D16" i="5" l="1"/>
  <c r="D21" i="5"/>
  <c r="U25" i="16" s="1"/>
  <c r="D24" i="5"/>
  <c r="D25" i="5"/>
  <c r="D26" i="5" l="1"/>
  <c r="U26" i="16" l="1"/>
  <c r="S24" i="16"/>
  <c r="U24" i="16" s="1"/>
  <c r="AS42" i="4"/>
  <c r="BB42" i="4" s="1"/>
  <c r="AR42" i="4"/>
  <c r="BA42" i="4" s="1"/>
  <c r="AQ42" i="4"/>
  <c r="AZ42" i="4" s="1"/>
  <c r="AP42" i="4"/>
  <c r="AY42" i="4" s="1"/>
  <c r="AO42" i="4"/>
  <c r="AX42" i="4" s="1"/>
  <c r="AA42" i="4"/>
  <c r="AJ42" i="4" s="1"/>
  <c r="Z42" i="4"/>
  <c r="AI42" i="4" s="1"/>
  <c r="Y42" i="4"/>
  <c r="AH42" i="4" s="1"/>
  <c r="X42" i="4"/>
  <c r="AG42" i="4" s="1"/>
  <c r="W42" i="4"/>
  <c r="AF42" i="4" s="1"/>
  <c r="BB36" i="4"/>
  <c r="BA36" i="4"/>
  <c r="AZ36" i="4"/>
  <c r="AY36" i="4"/>
  <c r="AX36" i="4"/>
  <c r="AS36" i="4"/>
  <c r="AR36" i="4"/>
  <c r="AQ36" i="4"/>
  <c r="AP36" i="4"/>
  <c r="AO36" i="4"/>
  <c r="AJ36" i="4"/>
  <c r="AI36" i="4"/>
  <c r="AH36" i="4"/>
  <c r="AG36" i="4"/>
  <c r="AF36" i="4"/>
  <c r="AA36" i="4"/>
  <c r="Z36" i="4"/>
  <c r="Y36" i="4"/>
  <c r="X36" i="4"/>
  <c r="W36" i="4"/>
  <c r="BB35" i="4"/>
  <c r="BA35" i="4"/>
  <c r="AZ35" i="4"/>
  <c r="AY35" i="4"/>
  <c r="AX35" i="4"/>
  <c r="AS35" i="4"/>
  <c r="AR35" i="4"/>
  <c r="AQ35" i="4"/>
  <c r="AP35" i="4"/>
  <c r="AO35" i="4"/>
  <c r="AJ35" i="4"/>
  <c r="AI35" i="4"/>
  <c r="AH35" i="4"/>
  <c r="AG35" i="4"/>
  <c r="AF35" i="4"/>
  <c r="AA35" i="4"/>
  <c r="Z35" i="4"/>
  <c r="Y35" i="4"/>
  <c r="X35" i="4"/>
  <c r="W35" i="4"/>
  <c r="BB34" i="4"/>
  <c r="BA34" i="4"/>
  <c r="AZ34" i="4"/>
  <c r="AY34" i="4"/>
  <c r="AX34" i="4"/>
  <c r="AS34" i="4"/>
  <c r="AR34" i="4"/>
  <c r="AQ34" i="4"/>
  <c r="AP34" i="4"/>
  <c r="AO34" i="4"/>
  <c r="AJ34" i="4"/>
  <c r="AI34" i="4"/>
  <c r="AH34" i="4"/>
  <c r="AG34" i="4"/>
  <c r="AF34" i="4"/>
  <c r="AA34" i="4"/>
  <c r="Z34" i="4"/>
  <c r="Y34" i="4"/>
  <c r="X34" i="4"/>
  <c r="W34" i="4"/>
  <c r="BB33" i="4"/>
  <c r="BA33" i="4"/>
  <c r="AZ33" i="4"/>
  <c r="AY33" i="4"/>
  <c r="AX33" i="4"/>
  <c r="AS33" i="4"/>
  <c r="AR33" i="4"/>
  <c r="AQ33" i="4"/>
  <c r="AP33" i="4"/>
  <c r="AO33" i="4"/>
  <c r="AJ33" i="4"/>
  <c r="AI33" i="4"/>
  <c r="AH33" i="4"/>
  <c r="AG33" i="4"/>
  <c r="AF33" i="4"/>
  <c r="AA33" i="4"/>
  <c r="Z33" i="4"/>
  <c r="Y33" i="4"/>
  <c r="X33" i="4"/>
  <c r="W33" i="4"/>
  <c r="BB32" i="4"/>
  <c r="BA32" i="4"/>
  <c r="AZ32" i="4"/>
  <c r="AY32" i="4"/>
  <c r="AX32" i="4"/>
  <c r="AS32" i="4"/>
  <c r="AR32" i="4"/>
  <c r="AQ32" i="4"/>
  <c r="AP32" i="4"/>
  <c r="AO32" i="4"/>
  <c r="AJ32" i="4"/>
  <c r="AI32" i="4"/>
  <c r="AH32" i="4"/>
  <c r="AG32" i="4"/>
  <c r="AF32" i="4"/>
  <c r="AA32" i="4"/>
  <c r="Z32" i="4"/>
  <c r="Y32" i="4"/>
  <c r="X32" i="4"/>
  <c r="W32" i="4"/>
  <c r="BB31" i="4"/>
  <c r="BA31" i="4"/>
  <c r="AZ31" i="4"/>
  <c r="AY31" i="4"/>
  <c r="AX31" i="4"/>
  <c r="AS31" i="4"/>
  <c r="AR31" i="4"/>
  <c r="AQ31" i="4"/>
  <c r="AP31" i="4"/>
  <c r="AO31" i="4"/>
  <c r="AJ31" i="4"/>
  <c r="AI31" i="4"/>
  <c r="AH31" i="4"/>
  <c r="AG31" i="4"/>
  <c r="AF31" i="4"/>
  <c r="AA31" i="4"/>
  <c r="Z31" i="4"/>
  <c r="Y31" i="4"/>
  <c r="X31" i="4"/>
  <c r="W31" i="4"/>
  <c r="BB30" i="4"/>
  <c r="BA30" i="4"/>
  <c r="AZ30" i="4"/>
  <c r="AY30" i="4"/>
  <c r="AX30" i="4"/>
  <c r="AS30" i="4"/>
  <c r="AR30" i="4"/>
  <c r="AQ30" i="4"/>
  <c r="AP30" i="4"/>
  <c r="AO30" i="4"/>
  <c r="AJ30" i="4"/>
  <c r="AI30" i="4"/>
  <c r="AH30" i="4"/>
  <c r="AG30" i="4"/>
  <c r="AF30" i="4"/>
  <c r="AA30" i="4"/>
  <c r="Z30" i="4"/>
  <c r="Y30" i="4"/>
  <c r="X30" i="4"/>
  <c r="W30" i="4"/>
  <c r="BB29" i="4"/>
  <c r="BA29" i="4"/>
  <c r="AZ29" i="4"/>
  <c r="AY29" i="4"/>
  <c r="AX29" i="4"/>
  <c r="AS29" i="4"/>
  <c r="AR29" i="4"/>
  <c r="AQ29" i="4"/>
  <c r="AP29" i="4"/>
  <c r="AO29" i="4"/>
  <c r="AJ29" i="4"/>
  <c r="AI29" i="4"/>
  <c r="AH29" i="4"/>
  <c r="AG29" i="4"/>
  <c r="AF29" i="4"/>
  <c r="AA29" i="4"/>
  <c r="Z29" i="4"/>
  <c r="Y29" i="4"/>
  <c r="X29" i="4"/>
  <c r="W29" i="4"/>
  <c r="BB28" i="4"/>
  <c r="BA28" i="4"/>
  <c r="AZ28" i="4"/>
  <c r="AY28" i="4"/>
  <c r="AX28" i="4"/>
  <c r="AS28" i="4"/>
  <c r="AR28" i="4"/>
  <c r="AQ28" i="4"/>
  <c r="AP28" i="4"/>
  <c r="AO28" i="4"/>
  <c r="AJ28" i="4"/>
  <c r="AI28" i="4"/>
  <c r="AH28" i="4"/>
  <c r="AG28" i="4"/>
  <c r="AF28" i="4"/>
  <c r="AA28" i="4"/>
  <c r="Z28" i="4"/>
  <c r="Y28" i="4"/>
  <c r="X28" i="4"/>
  <c r="W28" i="4"/>
  <c r="BB27" i="4"/>
  <c r="BA27" i="4"/>
  <c r="AZ27" i="4"/>
  <c r="AY27" i="4"/>
  <c r="AX27" i="4"/>
  <c r="AS27" i="4"/>
  <c r="AR27" i="4"/>
  <c r="AQ27" i="4"/>
  <c r="AP27" i="4"/>
  <c r="AO27" i="4"/>
  <c r="AJ27" i="4"/>
  <c r="AI27" i="4"/>
  <c r="AH27" i="4"/>
  <c r="AG27" i="4"/>
  <c r="AF27" i="4"/>
  <c r="AA27" i="4"/>
  <c r="Z27" i="4"/>
  <c r="Y27" i="4"/>
  <c r="X27" i="4"/>
  <c r="W27" i="4"/>
  <c r="BB26" i="4"/>
  <c r="BA26" i="4"/>
  <c r="AZ26" i="4"/>
  <c r="AY26" i="4"/>
  <c r="AX26" i="4"/>
  <c r="AS26" i="4"/>
  <c r="AR26" i="4"/>
  <c r="AQ26" i="4"/>
  <c r="AP26" i="4"/>
  <c r="AO26" i="4"/>
  <c r="AJ26" i="4"/>
  <c r="AI26" i="4"/>
  <c r="AH26" i="4"/>
  <c r="AG26" i="4"/>
  <c r="AF26" i="4"/>
  <c r="AA26" i="4"/>
  <c r="Z26" i="4"/>
  <c r="Y26" i="4"/>
  <c r="X26" i="4"/>
  <c r="W26" i="4"/>
  <c r="BB25" i="4"/>
  <c r="BA25" i="4"/>
  <c r="AZ25" i="4"/>
  <c r="AY25" i="4"/>
  <c r="AX25" i="4"/>
  <c r="AS25" i="4"/>
  <c r="AR25" i="4"/>
  <c r="AQ25" i="4"/>
  <c r="AP25" i="4"/>
  <c r="AO25" i="4"/>
  <c r="AJ25" i="4"/>
  <c r="AI25" i="4"/>
  <c r="AH25" i="4"/>
  <c r="AG25" i="4"/>
  <c r="AF25" i="4"/>
  <c r="AA25" i="4"/>
  <c r="Z25" i="4"/>
  <c r="Y25" i="4"/>
  <c r="X25" i="4"/>
  <c r="W25" i="4"/>
  <c r="BB24" i="4"/>
  <c r="BA24" i="4"/>
  <c r="AZ24" i="4"/>
  <c r="AY24" i="4"/>
  <c r="AX24" i="4"/>
  <c r="AS24" i="4"/>
  <c r="AR24" i="4"/>
  <c r="AQ24" i="4"/>
  <c r="AP24" i="4"/>
  <c r="AO24" i="4"/>
  <c r="AJ24" i="4"/>
  <c r="AI24" i="4"/>
  <c r="AH24" i="4"/>
  <c r="AG24" i="4"/>
  <c r="AF24" i="4"/>
  <c r="AA24" i="4"/>
  <c r="Z24" i="4"/>
  <c r="Y24" i="4"/>
  <c r="X24" i="4"/>
  <c r="W24" i="4"/>
  <c r="BB23" i="4"/>
  <c r="BA23" i="4"/>
  <c r="AZ23" i="4"/>
  <c r="AY23" i="4"/>
  <c r="AX23" i="4"/>
  <c r="AS23" i="4"/>
  <c r="AR23" i="4"/>
  <c r="AQ23" i="4"/>
  <c r="AP23" i="4"/>
  <c r="AO23" i="4"/>
  <c r="AJ23" i="4"/>
  <c r="AI23" i="4"/>
  <c r="AH23" i="4"/>
  <c r="AG23" i="4"/>
  <c r="AF23" i="4"/>
  <c r="AA23" i="4"/>
  <c r="Z23" i="4"/>
  <c r="Y23" i="4"/>
  <c r="X23" i="4"/>
  <c r="W23" i="4"/>
  <c r="BB22" i="4"/>
  <c r="BA22" i="4"/>
  <c r="AZ22" i="4"/>
  <c r="AY22" i="4"/>
  <c r="AX22" i="4"/>
  <c r="AS22" i="4"/>
  <c r="AR22" i="4"/>
  <c r="AQ22" i="4"/>
  <c r="AP22" i="4"/>
  <c r="AO22" i="4"/>
  <c r="AJ22" i="4"/>
  <c r="AI22" i="4"/>
  <c r="AH22" i="4"/>
  <c r="AG22" i="4"/>
  <c r="AF22" i="4"/>
  <c r="AA22" i="4"/>
  <c r="Z22" i="4"/>
  <c r="Y22" i="4"/>
  <c r="X22" i="4"/>
  <c r="W22" i="4"/>
  <c r="BB21" i="4"/>
  <c r="BA21" i="4"/>
  <c r="AZ21" i="4"/>
  <c r="AY21" i="4"/>
  <c r="AX21" i="4"/>
  <c r="AS21" i="4"/>
  <c r="AR21" i="4"/>
  <c r="AQ21" i="4"/>
  <c r="AP21" i="4"/>
  <c r="AO21" i="4"/>
  <c r="AJ21" i="4"/>
  <c r="AI21" i="4"/>
  <c r="AH21" i="4"/>
  <c r="AG21" i="4"/>
  <c r="AF21" i="4"/>
  <c r="AA21" i="4"/>
  <c r="Z21" i="4"/>
  <c r="Y21" i="4"/>
  <c r="X21" i="4"/>
  <c r="W21" i="4"/>
  <c r="BB20" i="4"/>
  <c r="BA20" i="4"/>
  <c r="AZ20" i="4"/>
  <c r="AY20" i="4"/>
  <c r="AX20" i="4"/>
  <c r="AS20" i="4"/>
  <c r="AR20" i="4"/>
  <c r="AQ20" i="4"/>
  <c r="AP20" i="4"/>
  <c r="AO20" i="4"/>
  <c r="AJ20" i="4"/>
  <c r="AI20" i="4"/>
  <c r="AH20" i="4"/>
  <c r="AG20" i="4"/>
  <c r="AF20" i="4"/>
  <c r="AA20" i="4"/>
  <c r="Z20" i="4"/>
  <c r="Y20" i="4"/>
  <c r="X20" i="4"/>
  <c r="W20" i="4"/>
  <c r="BB19" i="4"/>
  <c r="BA19" i="4"/>
  <c r="AZ19" i="4"/>
  <c r="AY19" i="4"/>
  <c r="AX19" i="4"/>
  <c r="AS19" i="4"/>
  <c r="AR19" i="4"/>
  <c r="AQ19" i="4"/>
  <c r="AP19" i="4"/>
  <c r="AO19" i="4"/>
  <c r="AJ19" i="4"/>
  <c r="AI19" i="4"/>
  <c r="AH19" i="4"/>
  <c r="AG19" i="4"/>
  <c r="AF19" i="4"/>
  <c r="AA19" i="4"/>
  <c r="Z19" i="4"/>
  <c r="Y19" i="4"/>
  <c r="X19" i="4"/>
  <c r="W19" i="4"/>
  <c r="BB18" i="4"/>
  <c r="BA18" i="4"/>
  <c r="AZ18" i="4"/>
  <c r="AY18" i="4"/>
  <c r="AX18" i="4"/>
  <c r="AS18" i="4"/>
  <c r="AR18" i="4"/>
  <c r="AQ18" i="4"/>
  <c r="AP18" i="4"/>
  <c r="AO18" i="4"/>
  <c r="AJ18" i="4"/>
  <c r="AI18" i="4"/>
  <c r="AH18" i="4"/>
  <c r="AG18" i="4"/>
  <c r="AF18" i="4"/>
  <c r="AA18" i="4"/>
  <c r="Z18" i="4"/>
  <c r="Y18" i="4"/>
  <c r="X18" i="4"/>
  <c r="W18" i="4"/>
  <c r="BB17" i="4"/>
  <c r="BA17" i="4"/>
  <c r="AZ17" i="4"/>
  <c r="AY17" i="4"/>
  <c r="AX17" i="4"/>
  <c r="AS17" i="4"/>
  <c r="AR17" i="4"/>
  <c r="AQ17" i="4"/>
  <c r="AP17" i="4"/>
  <c r="AO17" i="4"/>
  <c r="AJ17" i="4"/>
  <c r="AI17" i="4"/>
  <c r="AH17" i="4"/>
  <c r="AG17" i="4"/>
  <c r="AF17" i="4"/>
  <c r="AA17" i="4"/>
  <c r="Z17" i="4"/>
  <c r="Y17" i="4"/>
  <c r="X17" i="4"/>
  <c r="W17" i="4"/>
  <c r="BB16" i="4"/>
  <c r="BA16" i="4"/>
  <c r="AZ16" i="4"/>
  <c r="AY16" i="4"/>
  <c r="AX16" i="4"/>
  <c r="AS16" i="4"/>
  <c r="AR16" i="4"/>
  <c r="AQ16" i="4"/>
  <c r="AP16" i="4"/>
  <c r="AO16" i="4"/>
  <c r="AJ16" i="4"/>
  <c r="AI16" i="4"/>
  <c r="AH16" i="4"/>
  <c r="AG16" i="4"/>
  <c r="AF16" i="4"/>
  <c r="AA16" i="4"/>
  <c r="Z16" i="4"/>
  <c r="Y16" i="4"/>
  <c r="X16" i="4"/>
  <c r="W16" i="4"/>
  <c r="BB15" i="4"/>
  <c r="BA15" i="4"/>
  <c r="AZ15" i="4"/>
  <c r="AY15" i="4"/>
  <c r="AX15" i="4"/>
  <c r="AS15" i="4"/>
  <c r="AR15" i="4"/>
  <c r="AQ15" i="4"/>
  <c r="AP15" i="4"/>
  <c r="AO15" i="4"/>
  <c r="AJ15" i="4"/>
  <c r="AI15" i="4"/>
  <c r="AH15" i="4"/>
  <c r="AG15" i="4"/>
  <c r="AF15" i="4"/>
  <c r="AA15" i="4"/>
  <c r="Z15" i="4"/>
  <c r="Y15" i="4"/>
  <c r="X15" i="4"/>
  <c r="W15" i="4"/>
  <c r="BB14" i="4"/>
  <c r="BA14" i="4"/>
  <c r="AZ14" i="4"/>
  <c r="AY14" i="4"/>
  <c r="AX14" i="4"/>
  <c r="AS14" i="4"/>
  <c r="AR14" i="4"/>
  <c r="AQ14" i="4"/>
  <c r="AP14" i="4"/>
  <c r="AO14" i="4"/>
  <c r="AJ14" i="4"/>
  <c r="AI14" i="4"/>
  <c r="AH14" i="4"/>
  <c r="AG14" i="4"/>
  <c r="AF14" i="4"/>
  <c r="AA14" i="4"/>
  <c r="Z14" i="4"/>
  <c r="Y14" i="4"/>
  <c r="X14" i="4"/>
  <c r="W14" i="4"/>
  <c r="BB13" i="4"/>
  <c r="BA13" i="4"/>
  <c r="AZ13" i="4"/>
  <c r="AY13" i="4"/>
  <c r="AX13" i="4"/>
  <c r="AS13" i="4"/>
  <c r="AR13" i="4"/>
  <c r="AQ13" i="4"/>
  <c r="AP13" i="4"/>
  <c r="AO13" i="4"/>
  <c r="AJ13" i="4"/>
  <c r="AI13" i="4"/>
  <c r="AH13" i="4"/>
  <c r="AG13" i="4"/>
  <c r="AF13" i="4"/>
  <c r="AA13" i="4"/>
  <c r="Z13" i="4"/>
  <c r="Y13" i="4"/>
  <c r="X13" i="4"/>
  <c r="W13" i="4"/>
  <c r="BB12" i="4"/>
  <c r="BA12" i="4"/>
  <c r="AZ12" i="4"/>
  <c r="AY12" i="4"/>
  <c r="AX12" i="4"/>
  <c r="AS12" i="4"/>
  <c r="AR12" i="4"/>
  <c r="AQ12" i="4"/>
  <c r="AP12" i="4"/>
  <c r="AO12" i="4"/>
  <c r="AJ12" i="4"/>
  <c r="AI12" i="4"/>
  <c r="AH12" i="4"/>
  <c r="AG12" i="4"/>
  <c r="AF12" i="4"/>
  <c r="AA12" i="4"/>
  <c r="Z12" i="4"/>
  <c r="Y12" i="4"/>
  <c r="X12" i="4"/>
  <c r="W12" i="4"/>
  <c r="BB11" i="4"/>
  <c r="BA11" i="4"/>
  <c r="AZ11" i="4"/>
  <c r="AY11" i="4"/>
  <c r="AX11" i="4"/>
  <c r="AS11" i="4"/>
  <c r="AR11" i="4"/>
  <c r="AQ11" i="4"/>
  <c r="AP11" i="4"/>
  <c r="AO11" i="4"/>
  <c r="AJ11" i="4"/>
  <c r="AI11" i="4"/>
  <c r="AH11" i="4"/>
  <c r="AG11" i="4"/>
  <c r="AF11" i="4"/>
  <c r="AA11" i="4"/>
  <c r="Z11" i="4"/>
  <c r="Y11" i="4"/>
  <c r="X11" i="4"/>
  <c r="W11" i="4"/>
  <c r="BB10" i="4"/>
  <c r="BA10" i="4"/>
  <c r="AZ10" i="4"/>
  <c r="AY10" i="4"/>
  <c r="AX10" i="4"/>
  <c r="AS10" i="4"/>
  <c r="AR10" i="4"/>
  <c r="AQ10" i="4"/>
  <c r="AP10" i="4"/>
  <c r="AO10" i="4"/>
  <c r="AJ10" i="4"/>
  <c r="AI10" i="4"/>
  <c r="AH10" i="4"/>
  <c r="AG10" i="4"/>
  <c r="AF10" i="4"/>
  <c r="AA10" i="4"/>
  <c r="Z10" i="4"/>
  <c r="Y10" i="4"/>
  <c r="X10" i="4"/>
  <c r="W10" i="4"/>
  <c r="BB9" i="4"/>
  <c r="BA9" i="4"/>
  <c r="AZ9" i="4"/>
  <c r="AY9" i="4"/>
  <c r="AX9" i="4"/>
  <c r="AS9" i="4"/>
  <c r="AR9" i="4"/>
  <c r="AQ9" i="4"/>
  <c r="AP9" i="4"/>
  <c r="AO9" i="4"/>
  <c r="AJ9" i="4"/>
  <c r="AI9" i="4"/>
  <c r="AH9" i="4"/>
  <c r="AG9" i="4"/>
  <c r="AF9" i="4"/>
  <c r="AA9" i="4"/>
  <c r="Z9" i="4"/>
  <c r="Y9" i="4"/>
  <c r="X9" i="4"/>
  <c r="W9" i="4"/>
  <c r="BB8" i="4"/>
  <c r="BA8" i="4"/>
  <c r="AZ8" i="4"/>
  <c r="AY8" i="4"/>
  <c r="AX8" i="4"/>
  <c r="AS8" i="4"/>
  <c r="AR8" i="4"/>
  <c r="AQ8" i="4"/>
  <c r="AP8" i="4"/>
  <c r="AO8" i="4"/>
  <c r="AJ8" i="4"/>
  <c r="AI8" i="4"/>
  <c r="AH8" i="4"/>
  <c r="AG8" i="4"/>
  <c r="AF8" i="4"/>
  <c r="AA8" i="4"/>
  <c r="Z8" i="4"/>
  <c r="Y8" i="4"/>
  <c r="X8" i="4"/>
  <c r="W8" i="4"/>
  <c r="BB7" i="4"/>
  <c r="BA7" i="4"/>
  <c r="AZ7" i="4"/>
  <c r="AY7" i="4"/>
  <c r="AX7" i="4"/>
  <c r="AS7" i="4"/>
  <c r="AR7" i="4"/>
  <c r="AQ7" i="4"/>
  <c r="AP7" i="4"/>
  <c r="AO7" i="4"/>
  <c r="AJ7" i="4"/>
  <c r="AI7" i="4"/>
  <c r="AH7" i="4"/>
  <c r="AG7" i="4"/>
  <c r="AF7" i="4"/>
  <c r="AA7" i="4"/>
  <c r="Z7" i="4"/>
  <c r="Y7" i="4"/>
  <c r="X7" i="4"/>
  <c r="W7" i="4"/>
  <c r="BB6" i="4"/>
  <c r="BA6" i="4"/>
  <c r="AZ6" i="4"/>
  <c r="AY6" i="4"/>
  <c r="AX6" i="4"/>
  <c r="AS6" i="4"/>
  <c r="AR6" i="4"/>
  <c r="AP6" i="4"/>
  <c r="AO6" i="4"/>
  <c r="AJ6" i="4"/>
  <c r="AI6" i="4"/>
  <c r="AH6" i="4"/>
  <c r="AG6" i="4"/>
  <c r="AF6" i="4"/>
  <c r="AA6" i="4"/>
  <c r="Z6" i="4"/>
  <c r="X6" i="4"/>
  <c r="W6" i="4"/>
  <c r="AI42" i="3"/>
  <c r="AX42" i="3"/>
  <c r="BH42" i="3" s="1"/>
  <c r="AW42" i="3"/>
  <c r="BG42" i="3" s="1"/>
  <c r="AV42" i="3"/>
  <c r="BF42" i="3" s="1"/>
  <c r="AU42" i="3"/>
  <c r="BE42" i="3" s="1"/>
  <c r="AT42" i="3"/>
  <c r="BD42" i="3" s="1"/>
  <c r="AS42" i="3"/>
  <c r="BC42" i="3" s="1"/>
  <c r="AD42" i="3"/>
  <c r="AN42" i="3" s="1"/>
  <c r="AC42" i="3"/>
  <c r="AM42" i="3" s="1"/>
  <c r="AB42" i="3"/>
  <c r="AL42" i="3" s="1"/>
  <c r="AA42" i="3"/>
  <c r="AK42" i="3" s="1"/>
  <c r="Z42" i="3"/>
  <c r="AJ42" i="3" s="1"/>
  <c r="BH36" i="3"/>
  <c r="BG36" i="3"/>
  <c r="BF36" i="3"/>
  <c r="BE36" i="3"/>
  <c r="BD36" i="3"/>
  <c r="BC36" i="3"/>
  <c r="AX36" i="3"/>
  <c r="AW36" i="3"/>
  <c r="AV36" i="3"/>
  <c r="AU36" i="3"/>
  <c r="AT36" i="3"/>
  <c r="AS36" i="3"/>
  <c r="AN36" i="3"/>
  <c r="AM36" i="3"/>
  <c r="AL36" i="3"/>
  <c r="AK36" i="3"/>
  <c r="AJ36" i="3"/>
  <c r="AI36" i="3"/>
  <c r="AD36" i="3"/>
  <c r="AC36" i="3"/>
  <c r="AB36" i="3"/>
  <c r="AA36" i="3"/>
  <c r="Z36" i="3"/>
  <c r="Y36" i="3"/>
  <c r="BH35" i="3"/>
  <c r="BG35" i="3"/>
  <c r="BF35" i="3"/>
  <c r="BE35" i="3"/>
  <c r="BD35" i="3"/>
  <c r="BC35" i="3"/>
  <c r="AX35" i="3"/>
  <c r="AW35" i="3"/>
  <c r="AV35" i="3"/>
  <c r="AU35" i="3"/>
  <c r="AT35" i="3"/>
  <c r="AS35" i="3"/>
  <c r="AN35" i="3"/>
  <c r="AM35" i="3"/>
  <c r="AL35" i="3"/>
  <c r="AK35" i="3"/>
  <c r="AJ35" i="3"/>
  <c r="AI35" i="3"/>
  <c r="AD35" i="3"/>
  <c r="AC35" i="3"/>
  <c r="AB35" i="3"/>
  <c r="AA35" i="3"/>
  <c r="Z35" i="3"/>
  <c r="Y35" i="3"/>
  <c r="BH34" i="3"/>
  <c r="BG34" i="3"/>
  <c r="BF34" i="3"/>
  <c r="BE34" i="3"/>
  <c r="BD34" i="3"/>
  <c r="BC34" i="3"/>
  <c r="AX34" i="3"/>
  <c r="AW34" i="3"/>
  <c r="AV34" i="3"/>
  <c r="AU34" i="3"/>
  <c r="AT34" i="3"/>
  <c r="AS34" i="3"/>
  <c r="AN34" i="3"/>
  <c r="AM34" i="3"/>
  <c r="AL34" i="3"/>
  <c r="AK34" i="3"/>
  <c r="AJ34" i="3"/>
  <c r="AI34" i="3"/>
  <c r="AD34" i="3"/>
  <c r="AC34" i="3"/>
  <c r="AB34" i="3"/>
  <c r="AA34" i="3"/>
  <c r="Z34" i="3"/>
  <c r="Y34" i="3"/>
  <c r="BH33" i="3"/>
  <c r="BG33" i="3"/>
  <c r="BF33" i="3"/>
  <c r="BE33" i="3"/>
  <c r="BD33" i="3"/>
  <c r="BC33" i="3"/>
  <c r="AX33" i="3"/>
  <c r="AW33" i="3"/>
  <c r="AV33" i="3"/>
  <c r="AU33" i="3"/>
  <c r="AT33" i="3"/>
  <c r="AS33" i="3"/>
  <c r="AN33" i="3"/>
  <c r="AM33" i="3"/>
  <c r="AL33" i="3"/>
  <c r="AK33" i="3"/>
  <c r="AJ33" i="3"/>
  <c r="AI33" i="3"/>
  <c r="AD33" i="3"/>
  <c r="AC33" i="3"/>
  <c r="AB33" i="3"/>
  <c r="AA33" i="3"/>
  <c r="Z33" i="3"/>
  <c r="Y33" i="3"/>
  <c r="BH32" i="3"/>
  <c r="BG32" i="3"/>
  <c r="BF32" i="3"/>
  <c r="BE32" i="3"/>
  <c r="BD32" i="3"/>
  <c r="BC32" i="3"/>
  <c r="AX32" i="3"/>
  <c r="AW32" i="3"/>
  <c r="AV32" i="3"/>
  <c r="AU32" i="3"/>
  <c r="AT32" i="3"/>
  <c r="AS32" i="3"/>
  <c r="AN32" i="3"/>
  <c r="AM32" i="3"/>
  <c r="AL32" i="3"/>
  <c r="AK32" i="3"/>
  <c r="AJ32" i="3"/>
  <c r="AI32" i="3"/>
  <c r="AD32" i="3"/>
  <c r="AC32" i="3"/>
  <c r="AB32" i="3"/>
  <c r="AA32" i="3"/>
  <c r="Z32" i="3"/>
  <c r="Y32" i="3"/>
  <c r="BH31" i="3"/>
  <c r="BG31" i="3"/>
  <c r="BF31" i="3"/>
  <c r="BE31" i="3"/>
  <c r="BD31" i="3"/>
  <c r="BC31" i="3"/>
  <c r="AX31" i="3"/>
  <c r="AW31" i="3"/>
  <c r="AV31" i="3"/>
  <c r="AU31" i="3"/>
  <c r="AT31" i="3"/>
  <c r="AS31" i="3"/>
  <c r="AN31" i="3"/>
  <c r="AM31" i="3"/>
  <c r="AL31" i="3"/>
  <c r="AK31" i="3"/>
  <c r="AJ31" i="3"/>
  <c r="AI31" i="3"/>
  <c r="AD31" i="3"/>
  <c r="AC31" i="3"/>
  <c r="AB31" i="3"/>
  <c r="AA31" i="3"/>
  <c r="Z31" i="3"/>
  <c r="Y31" i="3"/>
  <c r="BH30" i="3"/>
  <c r="BG30" i="3"/>
  <c r="BF30" i="3"/>
  <c r="BE30" i="3"/>
  <c r="BD30" i="3"/>
  <c r="BC30" i="3"/>
  <c r="AX30" i="3"/>
  <c r="AW30" i="3"/>
  <c r="AV30" i="3"/>
  <c r="AU30" i="3"/>
  <c r="AT30" i="3"/>
  <c r="AS30" i="3"/>
  <c r="AN30" i="3"/>
  <c r="AM30" i="3"/>
  <c r="AL30" i="3"/>
  <c r="AK30" i="3"/>
  <c r="AJ30" i="3"/>
  <c r="AI30" i="3"/>
  <c r="AD30" i="3"/>
  <c r="AC30" i="3"/>
  <c r="AB30" i="3"/>
  <c r="AA30" i="3"/>
  <c r="Z30" i="3"/>
  <c r="Y30" i="3"/>
  <c r="BH29" i="3"/>
  <c r="BG29" i="3"/>
  <c r="BF29" i="3"/>
  <c r="BE29" i="3"/>
  <c r="BD29" i="3"/>
  <c r="BC29" i="3"/>
  <c r="AX29" i="3"/>
  <c r="AW29" i="3"/>
  <c r="AV29" i="3"/>
  <c r="AU29" i="3"/>
  <c r="AT29" i="3"/>
  <c r="AS29" i="3"/>
  <c r="AN29" i="3"/>
  <c r="AM29" i="3"/>
  <c r="AL29" i="3"/>
  <c r="AK29" i="3"/>
  <c r="AJ29" i="3"/>
  <c r="AI29" i="3"/>
  <c r="AD29" i="3"/>
  <c r="AC29" i="3"/>
  <c r="AB29" i="3"/>
  <c r="AA29" i="3"/>
  <c r="Z29" i="3"/>
  <c r="Y29" i="3"/>
  <c r="BH28" i="3"/>
  <c r="BG28" i="3"/>
  <c r="BF28" i="3"/>
  <c r="BE28" i="3"/>
  <c r="BD28" i="3"/>
  <c r="BC28" i="3"/>
  <c r="AX28" i="3"/>
  <c r="AW28" i="3"/>
  <c r="AV28" i="3"/>
  <c r="AU28" i="3"/>
  <c r="AT28" i="3"/>
  <c r="AS28" i="3"/>
  <c r="AN28" i="3"/>
  <c r="AM28" i="3"/>
  <c r="AL28" i="3"/>
  <c r="AK28" i="3"/>
  <c r="AJ28" i="3"/>
  <c r="AI28" i="3"/>
  <c r="AD28" i="3"/>
  <c r="AC28" i="3"/>
  <c r="AB28" i="3"/>
  <c r="AA28" i="3"/>
  <c r="Z28" i="3"/>
  <c r="Y28" i="3"/>
  <c r="BH27" i="3"/>
  <c r="BG27" i="3"/>
  <c r="BF27" i="3"/>
  <c r="BE27" i="3"/>
  <c r="BD27" i="3"/>
  <c r="BC27" i="3"/>
  <c r="AX27" i="3"/>
  <c r="AW27" i="3"/>
  <c r="AV27" i="3"/>
  <c r="AU27" i="3"/>
  <c r="AT27" i="3"/>
  <c r="AS27" i="3"/>
  <c r="AN27" i="3"/>
  <c r="AM27" i="3"/>
  <c r="AL27" i="3"/>
  <c r="AK27" i="3"/>
  <c r="AJ27" i="3"/>
  <c r="AI27" i="3"/>
  <c r="AD27" i="3"/>
  <c r="AC27" i="3"/>
  <c r="AB27" i="3"/>
  <c r="AA27" i="3"/>
  <c r="Z27" i="3"/>
  <c r="Y27" i="3"/>
  <c r="BH26" i="3"/>
  <c r="BG26" i="3"/>
  <c r="BF26" i="3"/>
  <c r="BE26" i="3"/>
  <c r="BD26" i="3"/>
  <c r="BC26" i="3"/>
  <c r="AX26" i="3"/>
  <c r="AW26" i="3"/>
  <c r="AV26" i="3"/>
  <c r="AU26" i="3"/>
  <c r="AT26" i="3"/>
  <c r="AS26" i="3"/>
  <c r="AN26" i="3"/>
  <c r="AM26" i="3"/>
  <c r="AL26" i="3"/>
  <c r="AK26" i="3"/>
  <c r="AJ26" i="3"/>
  <c r="AI26" i="3"/>
  <c r="AD26" i="3"/>
  <c r="AC26" i="3"/>
  <c r="AB26" i="3"/>
  <c r="AA26" i="3"/>
  <c r="Z26" i="3"/>
  <c r="Y26" i="3"/>
  <c r="BH25" i="3"/>
  <c r="BG25" i="3"/>
  <c r="BF25" i="3"/>
  <c r="BE25" i="3"/>
  <c r="BD25" i="3"/>
  <c r="BC25" i="3"/>
  <c r="AX25" i="3"/>
  <c r="AW25" i="3"/>
  <c r="AV25" i="3"/>
  <c r="AU25" i="3"/>
  <c r="AT25" i="3"/>
  <c r="AS25" i="3"/>
  <c r="AN25" i="3"/>
  <c r="AM25" i="3"/>
  <c r="AL25" i="3"/>
  <c r="AK25" i="3"/>
  <c r="AJ25" i="3"/>
  <c r="AI25" i="3"/>
  <c r="AD25" i="3"/>
  <c r="AC25" i="3"/>
  <c r="AB25" i="3"/>
  <c r="AA25" i="3"/>
  <c r="Z25" i="3"/>
  <c r="Y25" i="3"/>
  <c r="BH24" i="3"/>
  <c r="BG24" i="3"/>
  <c r="BF24" i="3"/>
  <c r="BE24" i="3"/>
  <c r="BD24" i="3"/>
  <c r="BC24" i="3"/>
  <c r="AX24" i="3"/>
  <c r="AW24" i="3"/>
  <c r="AV24" i="3"/>
  <c r="AU24" i="3"/>
  <c r="AT24" i="3"/>
  <c r="AS24" i="3"/>
  <c r="AN24" i="3"/>
  <c r="AM24" i="3"/>
  <c r="AL24" i="3"/>
  <c r="AK24" i="3"/>
  <c r="AJ24" i="3"/>
  <c r="AI24" i="3"/>
  <c r="AD24" i="3"/>
  <c r="AC24" i="3"/>
  <c r="AB24" i="3"/>
  <c r="AA24" i="3"/>
  <c r="Z24" i="3"/>
  <c r="Y24" i="3"/>
  <c r="BH23" i="3"/>
  <c r="BG23" i="3"/>
  <c r="BF23" i="3"/>
  <c r="BE23" i="3"/>
  <c r="BD23" i="3"/>
  <c r="BC23" i="3"/>
  <c r="AX23" i="3"/>
  <c r="AW23" i="3"/>
  <c r="AV23" i="3"/>
  <c r="AU23" i="3"/>
  <c r="AT23" i="3"/>
  <c r="AS23" i="3"/>
  <c r="AN23" i="3"/>
  <c r="AM23" i="3"/>
  <c r="AL23" i="3"/>
  <c r="AK23" i="3"/>
  <c r="AJ23" i="3"/>
  <c r="AI23" i="3"/>
  <c r="AD23" i="3"/>
  <c r="AC23" i="3"/>
  <c r="AB23" i="3"/>
  <c r="AA23" i="3"/>
  <c r="Z23" i="3"/>
  <c r="Y23" i="3"/>
  <c r="BH22" i="3"/>
  <c r="BG22" i="3"/>
  <c r="BF22" i="3"/>
  <c r="BE22" i="3"/>
  <c r="BD22" i="3"/>
  <c r="BC22" i="3"/>
  <c r="AX22" i="3"/>
  <c r="AW22" i="3"/>
  <c r="AV22" i="3"/>
  <c r="AU22" i="3"/>
  <c r="AT22" i="3"/>
  <c r="AS22" i="3"/>
  <c r="AN22" i="3"/>
  <c r="AM22" i="3"/>
  <c r="AL22" i="3"/>
  <c r="AK22" i="3"/>
  <c r="AJ22" i="3"/>
  <c r="AI22" i="3"/>
  <c r="AD22" i="3"/>
  <c r="AC22" i="3"/>
  <c r="AB22" i="3"/>
  <c r="AA22" i="3"/>
  <c r="Z22" i="3"/>
  <c r="Y22" i="3"/>
  <c r="BH21" i="3"/>
  <c r="BG21" i="3"/>
  <c r="BF21" i="3"/>
  <c r="BE21" i="3"/>
  <c r="BD21" i="3"/>
  <c r="BC21" i="3"/>
  <c r="AX21" i="3"/>
  <c r="AW21" i="3"/>
  <c r="AV21" i="3"/>
  <c r="AU21" i="3"/>
  <c r="AT21" i="3"/>
  <c r="AS21" i="3"/>
  <c r="AN21" i="3"/>
  <c r="AM21" i="3"/>
  <c r="AL21" i="3"/>
  <c r="AK21" i="3"/>
  <c r="AJ21" i="3"/>
  <c r="AI21" i="3"/>
  <c r="AD21" i="3"/>
  <c r="AC21" i="3"/>
  <c r="AB21" i="3"/>
  <c r="AA21" i="3"/>
  <c r="Z21" i="3"/>
  <c r="Y21" i="3"/>
  <c r="BH20" i="3"/>
  <c r="BG20" i="3"/>
  <c r="BF20" i="3"/>
  <c r="BE20" i="3"/>
  <c r="BD20" i="3"/>
  <c r="BC20" i="3"/>
  <c r="AX20" i="3"/>
  <c r="AW20" i="3"/>
  <c r="AV20" i="3"/>
  <c r="AU20" i="3"/>
  <c r="AT20" i="3"/>
  <c r="AS20" i="3"/>
  <c r="AN20" i="3"/>
  <c r="AM20" i="3"/>
  <c r="AL20" i="3"/>
  <c r="AK20" i="3"/>
  <c r="AJ20" i="3"/>
  <c r="AI20" i="3"/>
  <c r="AD20" i="3"/>
  <c r="AC20" i="3"/>
  <c r="AB20" i="3"/>
  <c r="AA20" i="3"/>
  <c r="Z20" i="3"/>
  <c r="Y20" i="3"/>
  <c r="BH19" i="3"/>
  <c r="BG19" i="3"/>
  <c r="BF19" i="3"/>
  <c r="BE19" i="3"/>
  <c r="BD19" i="3"/>
  <c r="BC19" i="3"/>
  <c r="AX19" i="3"/>
  <c r="AW19" i="3"/>
  <c r="AV19" i="3"/>
  <c r="AU19" i="3"/>
  <c r="AT19" i="3"/>
  <c r="AS19" i="3"/>
  <c r="AN19" i="3"/>
  <c r="AM19" i="3"/>
  <c r="AL19" i="3"/>
  <c r="AK19" i="3"/>
  <c r="AJ19" i="3"/>
  <c r="AI19" i="3"/>
  <c r="AD19" i="3"/>
  <c r="AC19" i="3"/>
  <c r="AB19" i="3"/>
  <c r="AA19" i="3"/>
  <c r="Z19" i="3"/>
  <c r="Y19" i="3"/>
  <c r="BH18" i="3"/>
  <c r="BG18" i="3"/>
  <c r="BF18" i="3"/>
  <c r="BE18" i="3"/>
  <c r="BD18" i="3"/>
  <c r="BC18" i="3"/>
  <c r="AX18" i="3"/>
  <c r="AW18" i="3"/>
  <c r="AV18" i="3"/>
  <c r="AU18" i="3"/>
  <c r="AT18" i="3"/>
  <c r="AS18" i="3"/>
  <c r="AN18" i="3"/>
  <c r="AM18" i="3"/>
  <c r="AL18" i="3"/>
  <c r="AK18" i="3"/>
  <c r="AJ18" i="3"/>
  <c r="AI18" i="3"/>
  <c r="AD18" i="3"/>
  <c r="AC18" i="3"/>
  <c r="AB18" i="3"/>
  <c r="AA18" i="3"/>
  <c r="Z18" i="3"/>
  <c r="Y18" i="3"/>
  <c r="BH17" i="3"/>
  <c r="BG17" i="3"/>
  <c r="BF17" i="3"/>
  <c r="BE17" i="3"/>
  <c r="BD17" i="3"/>
  <c r="BC17" i="3"/>
  <c r="AX17" i="3"/>
  <c r="AW17" i="3"/>
  <c r="AV17" i="3"/>
  <c r="AU17" i="3"/>
  <c r="AT17" i="3"/>
  <c r="AS17" i="3"/>
  <c r="AN17" i="3"/>
  <c r="AM17" i="3"/>
  <c r="AL17" i="3"/>
  <c r="AK17" i="3"/>
  <c r="AJ17" i="3"/>
  <c r="AI17" i="3"/>
  <c r="AD17" i="3"/>
  <c r="AC17" i="3"/>
  <c r="AB17" i="3"/>
  <c r="AA17" i="3"/>
  <c r="Z17" i="3"/>
  <c r="Y17" i="3"/>
  <c r="BH16" i="3"/>
  <c r="BG16" i="3"/>
  <c r="BF16" i="3"/>
  <c r="BE16" i="3"/>
  <c r="BD16" i="3"/>
  <c r="BC16" i="3"/>
  <c r="AX16" i="3"/>
  <c r="AW16" i="3"/>
  <c r="AV16" i="3"/>
  <c r="AU16" i="3"/>
  <c r="AT16" i="3"/>
  <c r="AS16" i="3"/>
  <c r="AN16" i="3"/>
  <c r="AM16" i="3"/>
  <c r="AL16" i="3"/>
  <c r="AK16" i="3"/>
  <c r="AJ16" i="3"/>
  <c r="AI16" i="3"/>
  <c r="AD16" i="3"/>
  <c r="AC16" i="3"/>
  <c r="AB16" i="3"/>
  <c r="AA16" i="3"/>
  <c r="Z16" i="3"/>
  <c r="Y16" i="3"/>
  <c r="BH15" i="3"/>
  <c r="BG15" i="3"/>
  <c r="BF15" i="3"/>
  <c r="BE15" i="3"/>
  <c r="BD15" i="3"/>
  <c r="BC15" i="3"/>
  <c r="AX15" i="3"/>
  <c r="AW15" i="3"/>
  <c r="AV15" i="3"/>
  <c r="AU15" i="3"/>
  <c r="AT15" i="3"/>
  <c r="AS15" i="3"/>
  <c r="AN15" i="3"/>
  <c r="AM15" i="3"/>
  <c r="AL15" i="3"/>
  <c r="AK15" i="3"/>
  <c r="AJ15" i="3"/>
  <c r="AI15" i="3"/>
  <c r="AD15" i="3"/>
  <c r="AC15" i="3"/>
  <c r="AB15" i="3"/>
  <c r="AA15" i="3"/>
  <c r="Z15" i="3"/>
  <c r="Y15" i="3"/>
  <c r="BH14" i="3"/>
  <c r="BG14" i="3"/>
  <c r="BF14" i="3"/>
  <c r="BE14" i="3"/>
  <c r="BD14" i="3"/>
  <c r="BC14" i="3"/>
  <c r="AX14" i="3"/>
  <c r="AW14" i="3"/>
  <c r="AV14" i="3"/>
  <c r="AU14" i="3"/>
  <c r="AT14" i="3"/>
  <c r="AS14" i="3"/>
  <c r="AN14" i="3"/>
  <c r="AM14" i="3"/>
  <c r="AL14" i="3"/>
  <c r="AK14" i="3"/>
  <c r="AJ14" i="3"/>
  <c r="AI14" i="3"/>
  <c r="AD14" i="3"/>
  <c r="AC14" i="3"/>
  <c r="AB14" i="3"/>
  <c r="AA14" i="3"/>
  <c r="Z14" i="3"/>
  <c r="Y14" i="3"/>
  <c r="BH13" i="3"/>
  <c r="BG13" i="3"/>
  <c r="BF13" i="3"/>
  <c r="BE13" i="3"/>
  <c r="BD13" i="3"/>
  <c r="BC13" i="3"/>
  <c r="AX13" i="3"/>
  <c r="AW13" i="3"/>
  <c r="AV13" i="3"/>
  <c r="AU13" i="3"/>
  <c r="AT13" i="3"/>
  <c r="AS13" i="3"/>
  <c r="AN13" i="3"/>
  <c r="AM13" i="3"/>
  <c r="AL13" i="3"/>
  <c r="AK13" i="3"/>
  <c r="AJ13" i="3"/>
  <c r="AI13" i="3"/>
  <c r="AD13" i="3"/>
  <c r="AC13" i="3"/>
  <c r="AB13" i="3"/>
  <c r="AA13" i="3"/>
  <c r="Z13" i="3"/>
  <c r="Y13" i="3"/>
  <c r="BH12" i="3"/>
  <c r="BG12" i="3"/>
  <c r="BF12" i="3"/>
  <c r="BE12" i="3"/>
  <c r="BD12" i="3"/>
  <c r="BC12" i="3"/>
  <c r="AX12" i="3"/>
  <c r="AW12" i="3"/>
  <c r="AV12" i="3"/>
  <c r="AU12" i="3"/>
  <c r="AT12" i="3"/>
  <c r="AS12" i="3"/>
  <c r="AN12" i="3"/>
  <c r="AM12" i="3"/>
  <c r="AL12" i="3"/>
  <c r="AK12" i="3"/>
  <c r="AJ12" i="3"/>
  <c r="AI12" i="3"/>
  <c r="AD12" i="3"/>
  <c r="AC12" i="3"/>
  <c r="AB12" i="3"/>
  <c r="AA12" i="3"/>
  <c r="Z12" i="3"/>
  <c r="Y12" i="3"/>
  <c r="BH11" i="3"/>
  <c r="BG11" i="3"/>
  <c r="BF11" i="3"/>
  <c r="BE11" i="3"/>
  <c r="BD11" i="3"/>
  <c r="BC11" i="3"/>
  <c r="AX11" i="3"/>
  <c r="AW11" i="3"/>
  <c r="AV11" i="3"/>
  <c r="AU11" i="3"/>
  <c r="AT11" i="3"/>
  <c r="AS11" i="3"/>
  <c r="AN11" i="3"/>
  <c r="AM11" i="3"/>
  <c r="AL11" i="3"/>
  <c r="AK11" i="3"/>
  <c r="AJ11" i="3"/>
  <c r="AI11" i="3"/>
  <c r="AD11" i="3"/>
  <c r="AC11" i="3"/>
  <c r="AB11" i="3"/>
  <c r="AA11" i="3"/>
  <c r="Z11" i="3"/>
  <c r="Y11" i="3"/>
  <c r="BH10" i="3"/>
  <c r="BG10" i="3"/>
  <c r="BF10" i="3"/>
  <c r="BE10" i="3"/>
  <c r="BD10" i="3"/>
  <c r="BC10" i="3"/>
  <c r="AX10" i="3"/>
  <c r="AW10" i="3"/>
  <c r="AV10" i="3"/>
  <c r="AU10" i="3"/>
  <c r="AT10" i="3"/>
  <c r="AS10" i="3"/>
  <c r="AN10" i="3"/>
  <c r="AM10" i="3"/>
  <c r="AL10" i="3"/>
  <c r="AK10" i="3"/>
  <c r="AJ10" i="3"/>
  <c r="AI10" i="3"/>
  <c r="AD10" i="3"/>
  <c r="AC10" i="3"/>
  <c r="AB10" i="3"/>
  <c r="AA10" i="3"/>
  <c r="Z10" i="3"/>
  <c r="Y10" i="3"/>
  <c r="BH9" i="3"/>
  <c r="BG9" i="3"/>
  <c r="BF9" i="3"/>
  <c r="BE9" i="3"/>
  <c r="BD9" i="3"/>
  <c r="BC9" i="3"/>
  <c r="AX9" i="3"/>
  <c r="AW9" i="3"/>
  <c r="AV9" i="3"/>
  <c r="AU9" i="3"/>
  <c r="AT9" i="3"/>
  <c r="AS9" i="3"/>
  <c r="AN9" i="3"/>
  <c r="AM9" i="3"/>
  <c r="AL9" i="3"/>
  <c r="AK9" i="3"/>
  <c r="AJ9" i="3"/>
  <c r="AI9" i="3"/>
  <c r="AD9" i="3"/>
  <c r="AC9" i="3"/>
  <c r="AB9" i="3"/>
  <c r="AA9" i="3"/>
  <c r="Z9" i="3"/>
  <c r="Y9" i="3"/>
  <c r="BH8" i="3"/>
  <c r="BG8" i="3"/>
  <c r="BF8" i="3"/>
  <c r="BE8" i="3"/>
  <c r="BD8" i="3"/>
  <c r="BC8" i="3"/>
  <c r="AX8" i="3"/>
  <c r="AW8" i="3"/>
  <c r="AV8" i="3"/>
  <c r="AU8" i="3"/>
  <c r="AT8" i="3"/>
  <c r="AS8" i="3"/>
  <c r="AN8" i="3"/>
  <c r="AM8" i="3"/>
  <c r="AL8" i="3"/>
  <c r="AK8" i="3"/>
  <c r="AJ8" i="3"/>
  <c r="AI8" i="3"/>
  <c r="AD8" i="3"/>
  <c r="AC8" i="3"/>
  <c r="AB8" i="3"/>
  <c r="AA8" i="3"/>
  <c r="Z8" i="3"/>
  <c r="Y8" i="3"/>
  <c r="BH7" i="3"/>
  <c r="BG7" i="3"/>
  <c r="BF7" i="3"/>
  <c r="BE7" i="3"/>
  <c r="BD7" i="3"/>
  <c r="BC7" i="3"/>
  <c r="AX7" i="3"/>
  <c r="AW7" i="3"/>
  <c r="AV7" i="3"/>
  <c r="AU7" i="3"/>
  <c r="AT7" i="3"/>
  <c r="AS7" i="3"/>
  <c r="AN7" i="3"/>
  <c r="AM7" i="3"/>
  <c r="AL7" i="3"/>
  <c r="AK7" i="3"/>
  <c r="AJ7" i="3"/>
  <c r="AI7" i="3"/>
  <c r="AD7" i="3"/>
  <c r="AC7" i="3"/>
  <c r="AB7" i="3"/>
  <c r="AA7" i="3"/>
  <c r="Z7" i="3"/>
  <c r="Y7" i="3"/>
  <c r="BH6" i="3"/>
  <c r="BG6" i="3"/>
  <c r="BF6" i="3"/>
  <c r="BE6" i="3"/>
  <c r="BD6" i="3"/>
  <c r="BC6" i="3"/>
  <c r="AX6" i="3"/>
  <c r="AW6" i="3"/>
  <c r="AV6" i="3"/>
  <c r="AU6" i="3"/>
  <c r="AT6" i="3"/>
  <c r="AS6" i="3"/>
  <c r="AN6" i="3"/>
  <c r="AM6" i="3"/>
  <c r="AL6" i="3"/>
  <c r="AK6" i="3"/>
  <c r="AJ6" i="3"/>
  <c r="AI6" i="3"/>
  <c r="AD6" i="3"/>
  <c r="AC6" i="3"/>
  <c r="AB6" i="3"/>
  <c r="AA6" i="3"/>
  <c r="Z6" i="3"/>
  <c r="Y6" i="3"/>
  <c r="I2" i="3"/>
  <c r="B2" i="3"/>
  <c r="AK8" i="4" l="1"/>
  <c r="AK11" i="4"/>
  <c r="AK14" i="4"/>
  <c r="AK17" i="4"/>
  <c r="AK20" i="4"/>
  <c r="AK23" i="4"/>
  <c r="AK26" i="4"/>
  <c r="AK29" i="4"/>
  <c r="AK32" i="4"/>
  <c r="AK35" i="4"/>
  <c r="AB7" i="4"/>
  <c r="AB10" i="4"/>
  <c r="AB13" i="4"/>
  <c r="AB16" i="4"/>
  <c r="AB19" i="4"/>
  <c r="AB22" i="4"/>
  <c r="AB25" i="4"/>
  <c r="AB28" i="4"/>
  <c r="AB31" i="4"/>
  <c r="AB34" i="4"/>
  <c r="AB9" i="4"/>
  <c r="AB12" i="4"/>
  <c r="AB15" i="4"/>
  <c r="AB18" i="4"/>
  <c r="AB21" i="4"/>
  <c r="AB24" i="4"/>
  <c r="AB27" i="4"/>
  <c r="AB30" i="4"/>
  <c r="AB33" i="4"/>
  <c r="AK7" i="4"/>
  <c r="AK10" i="4"/>
  <c r="AK13" i="4"/>
  <c r="AK16" i="4"/>
  <c r="AK19" i="4"/>
  <c r="AK22" i="4"/>
  <c r="AK25" i="4"/>
  <c r="AK28" i="4"/>
  <c r="AK31" i="4"/>
  <c r="AK34" i="4"/>
  <c r="AB6" i="4"/>
  <c r="AB8" i="4"/>
  <c r="AB11" i="4"/>
  <c r="AB14" i="4"/>
  <c r="AB17" i="4"/>
  <c r="AB20" i="4"/>
  <c r="AB23" i="4"/>
  <c r="AB26" i="4"/>
  <c r="AB29" i="4"/>
  <c r="AB32" i="4"/>
  <c r="AB35" i="4"/>
  <c r="AK9" i="4"/>
  <c r="AK12" i="4"/>
  <c r="AK15" i="4"/>
  <c r="AK18" i="4"/>
  <c r="AK21" i="4"/>
  <c r="AK24" i="4"/>
  <c r="AK27" i="4"/>
  <c r="AK30" i="4"/>
  <c r="AK33" i="4"/>
  <c r="AK6" i="4"/>
  <c r="BN6" i="3"/>
  <c r="BZ13" i="3"/>
  <c r="BN20" i="3"/>
  <c r="BN34" i="3"/>
  <c r="BN29" i="3"/>
  <c r="BM21" i="3"/>
  <c r="BN27" i="3"/>
  <c r="BN10" i="3"/>
  <c r="BN28" i="3"/>
  <c r="BZ20" i="3"/>
  <c r="BN12" i="3"/>
  <c r="BY31" i="3"/>
  <c r="BZ11" i="3"/>
  <c r="BN22" i="3"/>
  <c r="BN7" i="3"/>
  <c r="BN19" i="3"/>
  <c r="BN32" i="3"/>
  <c r="BZ30" i="3"/>
  <c r="BN18" i="3"/>
  <c r="BZ31" i="3"/>
  <c r="BN35" i="3"/>
  <c r="BN36" i="3"/>
  <c r="BN26" i="3"/>
  <c r="BN8" i="3"/>
  <c r="BO17" i="3"/>
  <c r="BO18" i="3"/>
  <c r="BO20" i="3"/>
  <c r="BO21" i="3"/>
  <c r="BM24" i="3"/>
  <c r="BO11" i="3"/>
  <c r="BO15" i="3"/>
  <c r="BY25" i="3"/>
  <c r="BO23" i="3"/>
  <c r="CA23" i="3"/>
  <c r="BO24" i="3"/>
  <c r="CA24" i="3"/>
  <c r="BO25" i="3"/>
  <c r="CA26" i="3"/>
  <c r="CA27" i="3"/>
  <c r="CA28" i="3"/>
  <c r="BO29" i="3"/>
  <c r="CA29" i="3"/>
  <c r="BO30" i="3"/>
  <c r="BO31" i="3"/>
  <c r="CA31" i="3"/>
  <c r="BO32" i="3"/>
  <c r="BO33" i="3"/>
  <c r="CA33" i="3"/>
  <c r="BO34" i="3"/>
  <c r="BP15" i="3"/>
  <c r="BP20" i="3"/>
  <c r="BP21" i="3"/>
  <c r="BP24" i="3"/>
  <c r="BP27" i="3"/>
  <c r="CB27" i="3"/>
  <c r="BP29" i="3"/>
  <c r="CB29" i="3"/>
  <c r="BP31" i="3"/>
  <c r="BP32" i="3"/>
  <c r="BP33" i="3"/>
  <c r="BP35" i="3"/>
  <c r="BP36" i="3"/>
  <c r="CB36" i="3"/>
  <c r="BO7" i="3"/>
  <c r="BP6" i="3"/>
  <c r="BQ10" i="3"/>
  <c r="BQ12" i="3"/>
  <c r="BQ13" i="3"/>
  <c r="BQ26" i="3"/>
  <c r="BQ27" i="3"/>
  <c r="BQ30" i="3"/>
  <c r="BQ18" i="3"/>
  <c r="BR16" i="3"/>
  <c r="BR18" i="3"/>
  <c r="BR19" i="3"/>
  <c r="BR22" i="3"/>
  <c r="BR25" i="3"/>
  <c r="BR26" i="3"/>
  <c r="BR28" i="3"/>
  <c r="BR36" i="3"/>
  <c r="BP10" i="3"/>
  <c r="BZ7" i="3"/>
  <c r="BP17" i="3"/>
  <c r="CB9" i="3"/>
  <c r="BY36" i="3"/>
  <c r="BO9" i="3"/>
  <c r="BZ35" i="3"/>
  <c r="CA15" i="3"/>
  <c r="BO12" i="3"/>
  <c r="BP18" i="3"/>
  <c r="BQ14" i="3"/>
  <c r="BY21" i="3"/>
  <c r="BQ28" i="3"/>
  <c r="BQ29" i="3"/>
  <c r="BQ16" i="3"/>
  <c r="BR10" i="3"/>
  <c r="CB19" i="3"/>
  <c r="CB25" i="3"/>
  <c r="BW8" i="3"/>
  <c r="CB33" i="3"/>
  <c r="BM11" i="3"/>
  <c r="BN14" i="3"/>
  <c r="BN15" i="3"/>
  <c r="BN33" i="3"/>
  <c r="BP12" i="3"/>
  <c r="BP23" i="3"/>
  <c r="CB35" i="3"/>
  <c r="BP25" i="3"/>
  <c r="BW11" i="3"/>
  <c r="BY6" i="3"/>
  <c r="BP30" i="3"/>
  <c r="BX15" i="3"/>
  <c r="BO6" i="3"/>
  <c r="BX7" i="3"/>
  <c r="BX16" i="3"/>
  <c r="BW6" i="3"/>
  <c r="CB34" i="3"/>
  <c r="BW12" i="3"/>
  <c r="BW25" i="3"/>
  <c r="CB10" i="3"/>
  <c r="BM31" i="3"/>
  <c r="BQ21" i="3"/>
  <c r="BQ9" i="3"/>
  <c r="BO8" i="3"/>
  <c r="BP7" i="3"/>
  <c r="BZ8" i="3"/>
  <c r="CA7" i="3"/>
  <c r="CB18" i="3"/>
  <c r="BW24" i="3"/>
  <c r="BW14" i="3"/>
  <c r="BO14" i="3"/>
  <c r="CB7" i="3"/>
  <c r="CB26" i="3"/>
  <c r="BY35" i="3"/>
  <c r="BZ24" i="3"/>
  <c r="BN16" i="3"/>
  <c r="BZ10" i="3"/>
  <c r="CB32" i="3"/>
  <c r="BZ14" i="3"/>
  <c r="CB28" i="3"/>
  <c r="BP16" i="3"/>
  <c r="BX36" i="3"/>
  <c r="CA17" i="3"/>
  <c r="BP13" i="3"/>
  <c r="BW27" i="3"/>
  <c r="BP9" i="3"/>
  <c r="BX25" i="3"/>
  <c r="BX32" i="3"/>
  <c r="BY32" i="3"/>
  <c r="BY29" i="3"/>
  <c r="BR32" i="3"/>
  <c r="BZ12" i="3"/>
  <c r="CA35" i="3"/>
  <c r="BY33" i="3"/>
  <c r="BZ28" i="3"/>
  <c r="BO27" i="3"/>
  <c r="BO16" i="3"/>
  <c r="BY7" i="3"/>
  <c r="BZ27" i="3"/>
  <c r="BO10" i="3"/>
  <c r="BP11" i="3"/>
  <c r="BN9" i="3"/>
  <c r="BX34" i="3"/>
  <c r="BN25" i="3"/>
  <c r="BO26" i="3"/>
  <c r="BP8" i="3"/>
  <c r="BX21" i="3"/>
  <c r="CA25" i="3"/>
  <c r="CB13" i="3"/>
  <c r="CB17" i="3"/>
  <c r="CA18" i="3"/>
  <c r="BO13" i="3"/>
  <c r="BM28" i="3"/>
  <c r="BY14" i="3"/>
  <c r="BY30" i="3"/>
  <c r="BY20" i="3"/>
  <c r="BJ35" i="4"/>
  <c r="BZ16" i="3"/>
  <c r="BY23" i="3"/>
  <c r="BZ33" i="3"/>
  <c r="BY24" i="3"/>
  <c r="BY17" i="3"/>
  <c r="CA21" i="3"/>
  <c r="BZ9" i="3"/>
  <c r="BY12" i="3"/>
  <c r="BZ26" i="3"/>
  <c r="BX26" i="3"/>
  <c r="BX18" i="3"/>
  <c r="BX12" i="3"/>
  <c r="BZ23" i="3"/>
  <c r="BX27" i="3"/>
  <c r="BY34" i="3"/>
  <c r="I16" i="25"/>
  <c r="B16" i="25"/>
  <c r="I16" i="24"/>
  <c r="B16" i="24"/>
  <c r="CA20" i="3"/>
  <c r="CA11" i="3"/>
  <c r="BQ12" i="4"/>
  <c r="BQ21" i="4"/>
  <c r="BI29" i="4"/>
  <c r="BR36" i="4"/>
  <c r="BX17" i="3"/>
  <c r="BX19" i="3"/>
  <c r="BR12" i="3"/>
  <c r="BR14" i="3"/>
  <c r="BR6" i="3"/>
  <c r="BQ8" i="3"/>
  <c r="BQ34" i="3"/>
  <c r="BQ6" i="3"/>
  <c r="CA13" i="3"/>
  <c r="BH35" i="4"/>
  <c r="AK42" i="4"/>
  <c r="BI42" i="3"/>
  <c r="BC42" i="4"/>
  <c r="AO42" i="3"/>
  <c r="BR29" i="3"/>
  <c r="BR34" i="3"/>
  <c r="BQ23" i="3"/>
  <c r="BR27" i="3"/>
  <c r="BQ20" i="3"/>
  <c r="BR8" i="3"/>
  <c r="BR21" i="3"/>
  <c r="BW36" i="3"/>
  <c r="CB21" i="3"/>
  <c r="CB24" i="3"/>
  <c r="CB20" i="3"/>
  <c r="BQ36" i="3"/>
  <c r="BW10" i="3"/>
  <c r="BX13" i="3"/>
  <c r="BZ15" i="3"/>
  <c r="BX9" i="3"/>
  <c r="BQ19" i="3"/>
  <c r="BQ15" i="3"/>
  <c r="BG35" i="4"/>
  <c r="BY19" i="3"/>
  <c r="BZ17" i="3"/>
  <c r="BZ19" i="3"/>
  <c r="BZ21" i="3"/>
  <c r="BY16" i="3"/>
  <c r="BP22" i="3"/>
  <c r="BP28" i="3"/>
  <c r="BW34" i="3"/>
  <c r="BX14" i="3"/>
  <c r="BW23" i="3"/>
  <c r="CB31" i="3"/>
  <c r="CB22" i="3"/>
  <c r="CB11" i="3"/>
  <c r="BX24" i="3"/>
  <c r="BW16" i="3"/>
  <c r="BQ32" i="3"/>
  <c r="BY11" i="3"/>
  <c r="BY26" i="3"/>
  <c r="CB15" i="3"/>
  <c r="CA19" i="3"/>
  <c r="BX10" i="3"/>
  <c r="BH6" i="4"/>
  <c r="BX35" i="3"/>
  <c r="BX6" i="3"/>
  <c r="BW32" i="3"/>
  <c r="BX33" i="3"/>
  <c r="BY10" i="3"/>
  <c r="BY13" i="3"/>
  <c r="BS9" i="4"/>
  <c r="BK19" i="4"/>
  <c r="BK22" i="4"/>
  <c r="BY15" i="3"/>
  <c r="BG25" i="4"/>
  <c r="BS18" i="4"/>
  <c r="BX11" i="3"/>
  <c r="BX28" i="3"/>
  <c r="BY28" i="3"/>
  <c r="CA9" i="3"/>
  <c r="BZ22" i="3"/>
  <c r="BN42" i="3"/>
  <c r="BX42" i="3" s="1"/>
  <c r="BQ25" i="3"/>
  <c r="BQ22" i="3"/>
  <c r="BQ25" i="4"/>
  <c r="BR16" i="4"/>
  <c r="BJ27" i="4"/>
  <c r="BQ33" i="4"/>
  <c r="BP42" i="3"/>
  <c r="BZ42" i="3" s="1"/>
  <c r="BT27" i="4"/>
  <c r="BI16" i="4"/>
  <c r="BI22" i="4"/>
  <c r="BI28" i="4"/>
  <c r="BJ28" i="4"/>
  <c r="BH27" i="4"/>
  <c r="BT32" i="4"/>
  <c r="BJ6" i="4"/>
  <c r="BI9" i="4"/>
  <c r="BJ16" i="4"/>
  <c r="BH19" i="4"/>
  <c r="BI27" i="4"/>
  <c r="BQ35" i="4"/>
  <c r="BQ13" i="4"/>
  <c r="BK16" i="4"/>
  <c r="BI19" i="4"/>
  <c r="BG22" i="4"/>
  <c r="BR24" i="4"/>
  <c r="BP34" i="4"/>
  <c r="BH22" i="4"/>
  <c r="BH10" i="4"/>
  <c r="BR26" i="4"/>
  <c r="BH28" i="4"/>
  <c r="BK29" i="4"/>
  <c r="BK21" i="4"/>
  <c r="BK27" i="4"/>
  <c r="BP19" i="4"/>
  <c r="BS32" i="4"/>
  <c r="BS36" i="4"/>
  <c r="BQ8" i="4"/>
  <c r="BP23" i="4"/>
  <c r="BS19" i="4"/>
  <c r="BI21" i="4"/>
  <c r="BI25" i="4"/>
  <c r="BT28" i="4"/>
  <c r="BG29" i="4"/>
  <c r="BI33" i="4"/>
  <c r="BT8" i="4"/>
  <c r="BQ14" i="4"/>
  <c r="BR18" i="4"/>
  <c r="BT19" i="4"/>
  <c r="BS23" i="4"/>
  <c r="BQ26" i="4"/>
  <c r="BS27" i="4"/>
  <c r="BR34" i="4"/>
  <c r="BP13" i="4"/>
  <c r="BR22" i="4"/>
  <c r="BT34" i="4"/>
  <c r="BK32" i="4"/>
  <c r="BQ9" i="4"/>
  <c r="BK12" i="4"/>
  <c r="BS21" i="4"/>
  <c r="BS25" i="4"/>
  <c r="BP36" i="4"/>
  <c r="BT6" i="4"/>
  <c r="BK8" i="4"/>
  <c r="BT10" i="4"/>
  <c r="BQ16" i="4"/>
  <c r="BT17" i="4"/>
  <c r="BQ20" i="4"/>
  <c r="BT21" i="4"/>
  <c r="BQ24" i="4"/>
  <c r="BT25" i="4"/>
  <c r="BQ36" i="4"/>
  <c r="BS7" i="4"/>
  <c r="BJ10" i="4"/>
  <c r="BH32" i="4"/>
  <c r="BQ34" i="4"/>
  <c r="BR35" i="4"/>
  <c r="BT36" i="4"/>
  <c r="BQ11" i="4"/>
  <c r="BR23" i="4"/>
  <c r="BS6" i="4"/>
  <c r="BJ20" i="4"/>
  <c r="BJ26" i="4"/>
  <c r="BS34" i="4"/>
  <c r="BP9" i="4"/>
  <c r="BQ10" i="4"/>
  <c r="BP14" i="4"/>
  <c r="BR15" i="4"/>
  <c r="BI18" i="4"/>
  <c r="BR21" i="4"/>
  <c r="BQ27" i="4"/>
  <c r="BR28" i="4"/>
  <c r="BR33" i="4"/>
  <c r="BS15" i="4"/>
  <c r="BT29" i="4"/>
  <c r="BJ31" i="4"/>
  <c r="BQ32" i="4"/>
  <c r="BQ18" i="4"/>
  <c r="BR19" i="4"/>
  <c r="BR25" i="4"/>
  <c r="BT26" i="4"/>
  <c r="BR8" i="4"/>
  <c r="BJ23" i="4"/>
  <c r="BR31" i="4"/>
  <c r="BK7" i="4"/>
  <c r="BP8" i="4"/>
  <c r="BJ29" i="4"/>
  <c r="BK30" i="4"/>
  <c r="BQ31" i="4"/>
  <c r="BK14" i="4"/>
  <c r="BI24" i="4"/>
  <c r="BK26" i="4"/>
  <c r="BQ30" i="4"/>
  <c r="BI36" i="4"/>
  <c r="BR7" i="4"/>
  <c r="BS8" i="4"/>
  <c r="BI12" i="4"/>
  <c r="BR30" i="4"/>
  <c r="BG33" i="4"/>
  <c r="BQ29" i="4"/>
  <c r="BT16" i="4"/>
  <c r="BI10" i="4"/>
  <c r="BI8" i="4"/>
  <c r="BK10" i="4"/>
  <c r="BR12" i="4"/>
  <c r="BG15" i="4"/>
  <c r="BI7" i="4"/>
  <c r="BJ9" i="4"/>
  <c r="BJ24" i="4"/>
  <c r="BI20" i="4"/>
  <c r="BJ21" i="4"/>
  <c r="BK23" i="4"/>
  <c r="BH36" i="4"/>
  <c r="BR10" i="4"/>
  <c r="BH15" i="4"/>
  <c r="BI17" i="4"/>
  <c r="BK20" i="4"/>
  <c r="BH33" i="4"/>
  <c r="BI34" i="4"/>
  <c r="BJ36" i="4"/>
  <c r="BG11" i="4"/>
  <c r="BI13" i="4"/>
  <c r="BJ14" i="4"/>
  <c r="BK15" i="4"/>
  <c r="BI31" i="4"/>
  <c r="BJ32" i="4"/>
  <c r="BG7" i="4"/>
  <c r="BI11" i="4"/>
  <c r="BJ12" i="4"/>
  <c r="BI26" i="4"/>
  <c r="BJ30" i="4"/>
  <c r="BJ22" i="4"/>
  <c r="BJ19" i="4"/>
  <c r="BI32" i="4"/>
  <c r="BI35" i="4"/>
  <c r="BQ6" i="4"/>
  <c r="BH11" i="4"/>
  <c r="BH21" i="4"/>
  <c r="BS11" i="4"/>
  <c r="BS26" i="4"/>
  <c r="BH8" i="4"/>
  <c r="BJ7" i="4"/>
  <c r="BJ13" i="4"/>
  <c r="BK6" i="4"/>
  <c r="BK11" i="4"/>
  <c r="BK31" i="4"/>
  <c r="BH20" i="4"/>
  <c r="BQ7" i="4"/>
  <c r="BS28" i="4"/>
  <c r="BS29" i="4"/>
  <c r="BS20" i="4"/>
  <c r="BI6" i="4"/>
  <c r="BP6" i="4"/>
  <c r="BP10" i="4"/>
  <c r="BP24" i="4"/>
  <c r="BP25" i="4"/>
  <c r="BP32" i="4"/>
  <c r="BP12" i="4"/>
  <c r="BH42" i="4"/>
  <c r="BQ42" i="4" s="1"/>
  <c r="BG42" i="4"/>
  <c r="BH16" i="4"/>
  <c r="BH18" i="4"/>
  <c r="BR14" i="4"/>
  <c r="BT11" i="4"/>
  <c r="BT18" i="4"/>
  <c r="BT20" i="4"/>
  <c r="BH25" i="4"/>
  <c r="BJ8" i="4"/>
  <c r="BH7" i="4"/>
  <c r="BH14" i="4"/>
  <c r="BH23" i="4"/>
  <c r="BH34" i="4"/>
  <c r="BI15" i="4"/>
  <c r="BH26" i="4"/>
  <c r="BR17" i="4"/>
  <c r="BR32" i="4"/>
  <c r="BR20" i="4"/>
  <c r="BH12" i="4"/>
  <c r="BK18" i="4"/>
  <c r="BC20" i="4"/>
  <c r="BC31" i="4"/>
  <c r="BC33" i="4"/>
  <c r="BS13" i="4"/>
  <c r="BT12" i="4"/>
  <c r="BR11" i="4"/>
  <c r="BS10" i="4"/>
  <c r="BS12" i="4"/>
  <c r="BT14" i="4"/>
  <c r="AT9" i="4"/>
  <c r="BJ33" i="4"/>
  <c r="BK28" i="4"/>
  <c r="BR6" i="4"/>
  <c r="BT7" i="4"/>
  <c r="AT22" i="4"/>
  <c r="BJ34" i="4"/>
  <c r="AT26" i="4"/>
  <c r="AT29" i="4"/>
  <c r="AT30" i="4"/>
  <c r="BP16" i="4"/>
  <c r="BR13" i="4"/>
  <c r="BQ17" i="4"/>
  <c r="BC29" i="4"/>
  <c r="BP30" i="4"/>
  <c r="AT35" i="4"/>
  <c r="AT13" i="4"/>
  <c r="BG17" i="4"/>
  <c r="BQ22" i="4"/>
  <c r="BC22" i="4"/>
  <c r="BH17" i="4"/>
  <c r="AT18" i="4"/>
  <c r="BS33" i="4"/>
  <c r="BT33" i="4"/>
  <c r="BG24" i="4"/>
  <c r="BC7" i="4"/>
  <c r="BS22" i="4"/>
  <c r="AT27" i="4"/>
  <c r="AT31" i="4"/>
  <c r="BS16" i="4"/>
  <c r="BC11" i="4"/>
  <c r="BT22" i="4"/>
  <c r="BI23" i="4"/>
  <c r="BR27" i="4"/>
  <c r="BC15" i="4"/>
  <c r="BS14" i="4"/>
  <c r="BQ19" i="4"/>
  <c r="BR9" i="4"/>
  <c r="BP17" i="4"/>
  <c r="AT23" i="4"/>
  <c r="BC28" i="4"/>
  <c r="AB42" i="4"/>
  <c r="D17" i="4" s="1"/>
  <c r="BT9" i="4"/>
  <c r="BC10" i="4"/>
  <c r="BT13" i="4"/>
  <c r="BC14" i="4"/>
  <c r="AT16" i="4"/>
  <c r="BS17" i="4"/>
  <c r="BC21" i="4"/>
  <c r="BT23" i="4"/>
  <c r="BK24" i="4"/>
  <c r="BR29" i="4"/>
  <c r="BG31" i="4"/>
  <c r="BT31" i="4"/>
  <c r="AT34" i="4"/>
  <c r="BG9" i="4"/>
  <c r="BG13" i="4"/>
  <c r="BH31" i="4"/>
  <c r="BS35" i="4"/>
  <c r="BC36" i="4"/>
  <c r="BP7" i="4"/>
  <c r="BH9" i="4"/>
  <c r="BP11" i="4"/>
  <c r="BH13" i="4"/>
  <c r="BP15" i="4"/>
  <c r="BC18" i="4"/>
  <c r="AT20" i="4"/>
  <c r="BG20" i="4"/>
  <c r="BC26" i="4"/>
  <c r="AT28" i="4"/>
  <c r="BP33" i="4"/>
  <c r="BT35" i="4"/>
  <c r="BQ15" i="4"/>
  <c r="AT17" i="4"/>
  <c r="BC24" i="4"/>
  <c r="AT25" i="4"/>
  <c r="BC30" i="4"/>
  <c r="AT32" i="4"/>
  <c r="BK34" i="4"/>
  <c r="AT6" i="4"/>
  <c r="BC8" i="4"/>
  <c r="BK9" i="4"/>
  <c r="AT10" i="4"/>
  <c r="BK13" i="4"/>
  <c r="AT14" i="4"/>
  <c r="BJ17" i="4"/>
  <c r="BC19" i="4"/>
  <c r="BH29" i="4"/>
  <c r="BS30" i="4"/>
  <c r="BC12" i="4"/>
  <c r="BT15" i="4"/>
  <c r="BC16" i="4"/>
  <c r="BK17" i="4"/>
  <c r="AT21" i="4"/>
  <c r="BS24" i="4"/>
  <c r="BJ25" i="4"/>
  <c r="BC27" i="4"/>
  <c r="BT30" i="4"/>
  <c r="BC34" i="4"/>
  <c r="BI14" i="4"/>
  <c r="BG18" i="4"/>
  <c r="BT24" i="4"/>
  <c r="BK25" i="4"/>
  <c r="BP31" i="4"/>
  <c r="BK35" i="4"/>
  <c r="AB36" i="4"/>
  <c r="AT36" i="4"/>
  <c r="BG26" i="4"/>
  <c r="BP28" i="4"/>
  <c r="AT7" i="4"/>
  <c r="BC9" i="4"/>
  <c r="AT11" i="4"/>
  <c r="BC13" i="4"/>
  <c r="AT15" i="4"/>
  <c r="BQ23" i="4"/>
  <c r="BH24" i="4"/>
  <c r="BP26" i="4"/>
  <c r="BH30" i="4"/>
  <c r="BJ11" i="4"/>
  <c r="BJ15" i="4"/>
  <c r="BC17" i="4"/>
  <c r="BJ18" i="4"/>
  <c r="BP18" i="4"/>
  <c r="BC23" i="4"/>
  <c r="AT24" i="4"/>
  <c r="BC25" i="4"/>
  <c r="BI30" i="4"/>
  <c r="BS31" i="4"/>
  <c r="BC32" i="4"/>
  <c r="AT33" i="4"/>
  <c r="BC35" i="4"/>
  <c r="BC6" i="4"/>
  <c r="AT8" i="4"/>
  <c r="AT12" i="4"/>
  <c r="AT19" i="4"/>
  <c r="BG19" i="4"/>
  <c r="BK33" i="4"/>
  <c r="BK36" i="4"/>
  <c r="BI42" i="4"/>
  <c r="BR42" i="4" s="1"/>
  <c r="BJ42" i="4"/>
  <c r="BS42" i="4" s="1"/>
  <c r="BP27" i="4"/>
  <c r="BG28" i="4"/>
  <c r="AK36" i="4"/>
  <c r="BP20" i="4"/>
  <c r="BG21" i="4"/>
  <c r="AT42" i="4"/>
  <c r="BK42" i="4"/>
  <c r="BT42" i="4" s="1"/>
  <c r="BP22" i="4"/>
  <c r="BG23" i="4"/>
  <c r="BP29" i="4"/>
  <c r="BG30" i="4"/>
  <c r="BG6" i="4"/>
  <c r="BG8" i="4"/>
  <c r="BG10" i="4"/>
  <c r="BG12" i="4"/>
  <c r="BG14" i="4"/>
  <c r="BG16" i="4"/>
  <c r="BG32" i="4"/>
  <c r="BG34" i="4"/>
  <c r="BG36" i="4"/>
  <c r="BP35" i="4"/>
  <c r="BG27" i="4"/>
  <c r="BP21" i="4"/>
  <c r="BQ28" i="4"/>
  <c r="BO42" i="3"/>
  <c r="BY42" i="3" s="1"/>
  <c r="BO22" i="3"/>
  <c r="BP14" i="3"/>
  <c r="AO15" i="3"/>
  <c r="BI15" i="3"/>
  <c r="AO18" i="3"/>
  <c r="BI18" i="3"/>
  <c r="BO19" i="3"/>
  <c r="BY18" i="3"/>
  <c r="BY8" i="3"/>
  <c r="AY7" i="3"/>
  <c r="BQ35" i="3"/>
  <c r="BI25" i="3"/>
  <c r="BP34" i="3"/>
  <c r="BX8" i="3"/>
  <c r="AE25" i="3"/>
  <c r="AY25" i="3"/>
  <c r="BI10" i="3"/>
  <c r="AY24" i="3"/>
  <c r="BQ33" i="3"/>
  <c r="BO35" i="3"/>
  <c r="BI14" i="3"/>
  <c r="AE26" i="3"/>
  <c r="BN24" i="3"/>
  <c r="AY22" i="3"/>
  <c r="AE29" i="3"/>
  <c r="AY29" i="3"/>
  <c r="CA30" i="3"/>
  <c r="AE35" i="3"/>
  <c r="BR35" i="3"/>
  <c r="AE9" i="3"/>
  <c r="AY9" i="3"/>
  <c r="AE12" i="3"/>
  <c r="BI22" i="3"/>
  <c r="AY10" i="3"/>
  <c r="CA16" i="3"/>
  <c r="AE13" i="3"/>
  <c r="AE30" i="3"/>
  <c r="BO36" i="3"/>
  <c r="AE16" i="3"/>
  <c r="AO26" i="3"/>
  <c r="BI26" i="3"/>
  <c r="AO28" i="3"/>
  <c r="BI28" i="3"/>
  <c r="BX31" i="3"/>
  <c r="BI7" i="3"/>
  <c r="AE17" i="3"/>
  <c r="BI27" i="3"/>
  <c r="AE34" i="3"/>
  <c r="AY34" i="3"/>
  <c r="BY9" i="3"/>
  <c r="BQ17" i="3"/>
  <c r="BX30" i="3"/>
  <c r="AO7" i="3"/>
  <c r="BR9" i="3"/>
  <c r="AE11" i="3"/>
  <c r="AE19" i="3"/>
  <c r="AY19" i="3"/>
  <c r="CB23" i="3"/>
  <c r="AE31" i="3"/>
  <c r="BM35" i="3"/>
  <c r="BI11" i="3"/>
  <c r="BR31" i="3"/>
  <c r="BM42" i="3"/>
  <c r="BW42" i="3" s="1"/>
  <c r="AE7" i="3"/>
  <c r="BR7" i="3"/>
  <c r="AY8" i="3"/>
  <c r="BQ11" i="3"/>
  <c r="AO12" i="3"/>
  <c r="AO17" i="3"/>
  <c r="BI17" i="3"/>
  <c r="BW18" i="3"/>
  <c r="AO20" i="3"/>
  <c r="BI20" i="3"/>
  <c r="AO21" i="3"/>
  <c r="AE23" i="3"/>
  <c r="AY23" i="3"/>
  <c r="AY28" i="3"/>
  <c r="BZ29" i="3"/>
  <c r="BW30" i="3"/>
  <c r="AE32" i="3"/>
  <c r="AY32" i="3"/>
  <c r="BZ6" i="3"/>
  <c r="BO28" i="3"/>
  <c r="CA6" i="3"/>
  <c r="BR11" i="3"/>
  <c r="AY12" i="3"/>
  <c r="AO16" i="3"/>
  <c r="BM19" i="3"/>
  <c r="BZ25" i="3"/>
  <c r="BQ31" i="3"/>
  <c r="BM33" i="3"/>
  <c r="BI34" i="3"/>
  <c r="AO35" i="3"/>
  <c r="BI35" i="3"/>
  <c r="BM9" i="3"/>
  <c r="AO22" i="3"/>
  <c r="CA34" i="3"/>
  <c r="AE6" i="3"/>
  <c r="AY6" i="3"/>
  <c r="CA10" i="3"/>
  <c r="BN13" i="3"/>
  <c r="AY13" i="3"/>
  <c r="BM13" i="3"/>
  <c r="AE15" i="3"/>
  <c r="BR15" i="3"/>
  <c r="AY16" i="3"/>
  <c r="BY22" i="3"/>
  <c r="BR23" i="3"/>
  <c r="AO31" i="3"/>
  <c r="BI31" i="3"/>
  <c r="AO6" i="3"/>
  <c r="BP19" i="3"/>
  <c r="BI21" i="3"/>
  <c r="BI8" i="3"/>
  <c r="AE10" i="3"/>
  <c r="CA14" i="3"/>
  <c r="BN17" i="3"/>
  <c r="AY17" i="3"/>
  <c r="BM17" i="3"/>
  <c r="AE20" i="3"/>
  <c r="AY20" i="3"/>
  <c r="AY21" i="3"/>
  <c r="CA22" i="3"/>
  <c r="BX23" i="3"/>
  <c r="BI23" i="3"/>
  <c r="BQ24" i="3"/>
  <c r="BY27" i="3"/>
  <c r="AO30" i="3"/>
  <c r="CB30" i="3"/>
  <c r="BM7" i="3"/>
  <c r="AO14" i="3"/>
  <c r="BN21" i="3"/>
  <c r="BM26" i="3"/>
  <c r="AY30" i="3"/>
  <c r="AE42" i="3"/>
  <c r="D18" i="3" s="1"/>
  <c r="BX20" i="3"/>
  <c r="AO9" i="3"/>
  <c r="BI9" i="3"/>
  <c r="BI12" i="3"/>
  <c r="AE14" i="3"/>
  <c r="BZ18" i="3"/>
  <c r="AO19" i="3"/>
  <c r="BI19" i="3"/>
  <c r="AE22" i="3"/>
  <c r="AE24" i="3"/>
  <c r="BR24" i="3"/>
  <c r="AE33" i="3"/>
  <c r="BR33" i="3"/>
  <c r="BI36" i="3"/>
  <c r="CA8" i="3"/>
  <c r="BN11" i="3"/>
  <c r="AY11" i="3"/>
  <c r="BR13" i="3"/>
  <c r="AY14" i="3"/>
  <c r="BI24" i="3"/>
  <c r="AY26" i="3"/>
  <c r="BI32" i="3"/>
  <c r="AO33" i="3"/>
  <c r="BI33" i="3"/>
  <c r="CA36" i="3"/>
  <c r="BQ7" i="3"/>
  <c r="AO8" i="3"/>
  <c r="AO13" i="3"/>
  <c r="BI13" i="3"/>
  <c r="BI16" i="3"/>
  <c r="BP26" i="3"/>
  <c r="AE27" i="3"/>
  <c r="AY27" i="3"/>
  <c r="AO29" i="3"/>
  <c r="BI29" i="3"/>
  <c r="BN31" i="3"/>
  <c r="CA32" i="3"/>
  <c r="BI6" i="3"/>
  <c r="AE8" i="3"/>
  <c r="CA12" i="3"/>
  <c r="AY15" i="3"/>
  <c r="BM15" i="3"/>
  <c r="BR17" i="3"/>
  <c r="AE18" i="3"/>
  <c r="AY18" i="3"/>
  <c r="BR20" i="3"/>
  <c r="AO23" i="3"/>
  <c r="AO25" i="3"/>
  <c r="BR30" i="3"/>
  <c r="AE36" i="3"/>
  <c r="AY36" i="3"/>
  <c r="AO10" i="3"/>
  <c r="AO32" i="3"/>
  <c r="AO34" i="3"/>
  <c r="AO36" i="3"/>
  <c r="BW20" i="3"/>
  <c r="BI30" i="3"/>
  <c r="AY31" i="3"/>
  <c r="BZ32" i="3"/>
  <c r="AY33" i="3"/>
  <c r="BZ34" i="3"/>
  <c r="AY35" i="3"/>
  <c r="BZ36" i="3"/>
  <c r="AY42" i="3"/>
  <c r="D23" i="3" s="1"/>
  <c r="BQ42" i="3"/>
  <c r="CA42" i="3" s="1"/>
  <c r="BW22" i="3"/>
  <c r="BM23" i="3"/>
  <c r="AO27" i="3"/>
  <c r="AE28" i="3"/>
  <c r="BW29" i="3"/>
  <c r="BM30" i="3"/>
  <c r="BR42" i="3"/>
  <c r="CB42" i="3" s="1"/>
  <c r="BM6" i="3"/>
  <c r="CB6" i="3"/>
  <c r="BM8" i="3"/>
  <c r="CB8" i="3"/>
  <c r="BM10" i="3"/>
  <c r="BM12" i="3"/>
  <c r="CB12" i="3"/>
  <c r="BM14" i="3"/>
  <c r="CB14" i="3"/>
  <c r="BM16" i="3"/>
  <c r="CB16" i="3"/>
  <c r="AE21" i="3"/>
  <c r="BX22" i="3"/>
  <c r="BN23" i="3"/>
  <c r="BX29" i="3"/>
  <c r="BN30" i="3"/>
  <c r="BM32" i="3"/>
  <c r="BM34" i="3"/>
  <c r="BM36" i="3"/>
  <c r="BW13" i="3"/>
  <c r="BW31" i="3"/>
  <c r="BW33" i="3"/>
  <c r="BW35" i="3"/>
  <c r="BW9" i="3"/>
  <c r="BW15" i="3"/>
  <c r="BM18" i="3"/>
  <c r="BM25" i="3"/>
  <c r="BM27" i="3"/>
  <c r="BW7" i="3"/>
  <c r="BW17" i="3"/>
  <c r="AO11" i="3"/>
  <c r="BW19" i="3"/>
  <c r="BM20" i="3"/>
  <c r="AO24" i="3"/>
  <c r="BW26" i="3"/>
  <c r="BM22" i="3"/>
  <c r="BW28" i="3"/>
  <c r="BM29" i="3"/>
  <c r="BW21" i="3"/>
  <c r="D18" i="4" l="1"/>
  <c r="BS18" i="3"/>
  <c r="BS12" i="3"/>
  <c r="BS10" i="3"/>
  <c r="BS29" i="3"/>
  <c r="BS16" i="3"/>
  <c r="CC7" i="3"/>
  <c r="CC25" i="3"/>
  <c r="CC27" i="3"/>
  <c r="CC17" i="3"/>
  <c r="BS8" i="3"/>
  <c r="BS6" i="3"/>
  <c r="CC26" i="3"/>
  <c r="BS21" i="3"/>
  <c r="CC24" i="3"/>
  <c r="R22" i="24"/>
  <c r="R21" i="24"/>
  <c r="CC33" i="3"/>
  <c r="BS28" i="3"/>
  <c r="BS27" i="3"/>
  <c r="BP42" i="4"/>
  <c r="BU42" i="4" s="1"/>
  <c r="BL42" i="4"/>
  <c r="D22" i="4"/>
  <c r="R22" i="25" s="1"/>
  <c r="R21" i="25"/>
  <c r="CC42" i="3"/>
  <c r="CC21" i="3"/>
  <c r="CC19" i="3"/>
  <c r="BS34" i="3"/>
  <c r="BS32" i="3"/>
  <c r="CC10" i="3"/>
  <c r="BS22" i="3"/>
  <c r="BS14" i="3"/>
  <c r="CC35" i="3"/>
  <c r="BU25" i="4"/>
  <c r="BL22" i="4"/>
  <c r="BL6" i="4"/>
  <c r="BS36" i="3"/>
  <c r="CC11" i="3"/>
  <c r="CC9" i="3"/>
  <c r="CC14" i="3"/>
  <c r="CC13" i="3"/>
  <c r="BS7" i="3"/>
  <c r="CC20" i="3"/>
  <c r="BS25" i="3"/>
  <c r="CC28" i="3"/>
  <c r="CC15" i="3"/>
  <c r="CC16" i="3"/>
  <c r="BS15" i="3"/>
  <c r="CC23" i="3"/>
  <c r="BS20" i="3"/>
  <c r="CC12" i="3"/>
  <c r="BS31" i="3"/>
  <c r="BL27" i="4"/>
  <c r="BU34" i="4"/>
  <c r="BU36" i="4"/>
  <c r="BU35" i="4"/>
  <c r="BL19" i="4"/>
  <c r="BU6" i="4"/>
  <c r="BL10" i="4"/>
  <c r="BU21" i="4"/>
  <c r="BL16" i="4"/>
  <c r="BU19" i="4"/>
  <c r="BU32" i="4"/>
  <c r="BU8" i="4"/>
  <c r="BL26" i="4"/>
  <c r="BL29" i="4"/>
  <c r="BL35" i="4"/>
  <c r="BL8" i="4"/>
  <c r="BU18" i="4"/>
  <c r="BL11" i="4"/>
  <c r="BL12" i="4"/>
  <c r="BU27" i="4"/>
  <c r="BU13" i="4"/>
  <c r="BL21" i="4"/>
  <c r="BU26" i="4"/>
  <c r="BL28" i="4"/>
  <c r="BU14" i="4"/>
  <c r="BU10" i="4"/>
  <c r="BU12" i="4"/>
  <c r="BL13" i="4"/>
  <c r="BU20" i="4"/>
  <c r="BU17" i="4"/>
  <c r="BU9" i="4"/>
  <c r="BL31" i="4"/>
  <c r="BL24" i="4"/>
  <c r="BU33" i="4"/>
  <c r="BL34" i="4"/>
  <c r="BU22" i="4"/>
  <c r="BL20" i="4"/>
  <c r="BL7" i="4"/>
  <c r="BL33" i="4"/>
  <c r="BL15" i="4"/>
  <c r="BL17" i="4"/>
  <c r="BL25" i="4"/>
  <c r="BU30" i="4"/>
  <c r="D24" i="4"/>
  <c r="BU23" i="4"/>
  <c r="BU24" i="4"/>
  <c r="BL32" i="4"/>
  <c r="BU16" i="4"/>
  <c r="BU7" i="4"/>
  <c r="BU31" i="4"/>
  <c r="BU15" i="4"/>
  <c r="BL36" i="4"/>
  <c r="BL23" i="4"/>
  <c r="BU11" i="4"/>
  <c r="BL9" i="4"/>
  <c r="BL14" i="4"/>
  <c r="BL30" i="4"/>
  <c r="D23" i="4"/>
  <c r="BU29" i="4"/>
  <c r="BL18" i="4"/>
  <c r="BU28" i="4"/>
  <c r="D19" i="4"/>
  <c r="BS9" i="3"/>
  <c r="BS17" i="3"/>
  <c r="BS35" i="3"/>
  <c r="BS19" i="3"/>
  <c r="BS26" i="3"/>
  <c r="CC31" i="3"/>
  <c r="BS11" i="3"/>
  <c r="CC22" i="3"/>
  <c r="CC36" i="3"/>
  <c r="CC6" i="3"/>
  <c r="CC8" i="3"/>
  <c r="BS24" i="3"/>
  <c r="D24" i="3"/>
  <c r="BS23" i="3"/>
  <c r="CC18" i="3"/>
  <c r="D19" i="3"/>
  <c r="BS13" i="3"/>
  <c r="BS33" i="3"/>
  <c r="CC30" i="3"/>
  <c r="CC34" i="3"/>
  <c r="CC32" i="3"/>
  <c r="BS42" i="3"/>
  <c r="D28" i="3" s="1"/>
  <c r="D25" i="3"/>
  <c r="BS30" i="3"/>
  <c r="CC29" i="3"/>
  <c r="D20" i="3"/>
  <c r="R23" i="24" l="1"/>
  <c r="D27" i="4"/>
  <c r="R23" i="25" s="1"/>
  <c r="D26" i="3"/>
  <c r="D20" i="4"/>
  <c r="S21" i="25" s="1"/>
  <c r="D29" i="4"/>
  <c r="D25" i="4"/>
  <c r="S22" i="25" s="1"/>
  <c r="D28" i="4"/>
  <c r="D30" i="3"/>
  <c r="D21" i="3"/>
  <c r="D29" i="3"/>
  <c r="U21" i="25" l="1"/>
  <c r="S22" i="24"/>
  <c r="U22" i="24" s="1"/>
  <c r="U22" i="25"/>
  <c r="S21" i="24"/>
  <c r="U21" i="24" s="1"/>
  <c r="D31" i="3"/>
  <c r="D30" i="4"/>
  <c r="S23" i="25" s="1"/>
  <c r="U23" i="25" l="1"/>
  <c r="T37" i="25" s="1"/>
  <c r="S23" i="24"/>
  <c r="U23" i="24" s="1"/>
  <c r="T37" i="24" s="1"/>
  <c r="AX42" i="1"/>
  <c r="BH42" i="1" s="1"/>
  <c r="AW42" i="1"/>
  <c r="BG42" i="1" s="1"/>
  <c r="AV42" i="1"/>
  <c r="BF42" i="1" s="1"/>
  <c r="AU42" i="1"/>
  <c r="BE42" i="1" s="1"/>
  <c r="AT42" i="1"/>
  <c r="BD42" i="1" s="1"/>
  <c r="AS42" i="1"/>
  <c r="BC42" i="1" s="1"/>
  <c r="AX6" i="1"/>
  <c r="AW6" i="1"/>
  <c r="AV6" i="1"/>
  <c r="AU6" i="1"/>
  <c r="AT6" i="1"/>
  <c r="AS6" i="1"/>
  <c r="R37" i="25" l="1"/>
  <c r="P37" i="25"/>
  <c r="R37" i="24"/>
  <c r="P37" i="24"/>
  <c r="BI42" i="1"/>
  <c r="AY42" i="1"/>
  <c r="D23" i="1" s="1"/>
  <c r="R22" i="16" s="1"/>
  <c r="BC36" i="1" l="1"/>
  <c r="BD36" i="1"/>
  <c r="BE36" i="1"/>
  <c r="BF36" i="1"/>
  <c r="BG36" i="1"/>
  <c r="BH36" i="1"/>
  <c r="AS36" i="1"/>
  <c r="AT36" i="1"/>
  <c r="AU36" i="1"/>
  <c r="AV36" i="1"/>
  <c r="AW36" i="1"/>
  <c r="AX36" i="1"/>
  <c r="AI36" i="1"/>
  <c r="AJ36" i="1"/>
  <c r="AK36" i="1"/>
  <c r="AL36" i="1"/>
  <c r="AM36" i="1"/>
  <c r="AN36" i="1"/>
  <c r="Y36" i="1"/>
  <c r="Z36" i="1"/>
  <c r="AA36" i="1"/>
  <c r="AB36" i="1"/>
  <c r="AC36" i="1"/>
  <c r="AD36" i="1"/>
  <c r="Y35" i="1"/>
  <c r="AD42" i="1"/>
  <c r="AN42" i="1" s="1"/>
  <c r="AC42" i="1"/>
  <c r="AM42" i="1" s="1"/>
  <c r="AC6" i="1"/>
  <c r="AB42" i="1"/>
  <c r="AL42" i="1" s="1"/>
  <c r="AB6" i="1"/>
  <c r="AA42" i="1"/>
  <c r="AK42" i="1" s="1"/>
  <c r="AA6" i="1"/>
  <c r="Z42" i="1"/>
  <c r="AJ42" i="1" s="1"/>
  <c r="Z6" i="1"/>
  <c r="BN6" i="1" s="1"/>
  <c r="Y42" i="1"/>
  <c r="AI42" i="1" s="1"/>
  <c r="Y6" i="1"/>
  <c r="BH35" i="1"/>
  <c r="BG35" i="1"/>
  <c r="BF35" i="1"/>
  <c r="BE35" i="1"/>
  <c r="BD35" i="1"/>
  <c r="BC35" i="1"/>
  <c r="BH34" i="1"/>
  <c r="BG34" i="1"/>
  <c r="BF34" i="1"/>
  <c r="BE34" i="1"/>
  <c r="BD34" i="1"/>
  <c r="BC34" i="1"/>
  <c r="BH33" i="1"/>
  <c r="BG33" i="1"/>
  <c r="BF33" i="1"/>
  <c r="BE33" i="1"/>
  <c r="BD33" i="1"/>
  <c r="BC33" i="1"/>
  <c r="BH32" i="1"/>
  <c r="BG32" i="1"/>
  <c r="BF32" i="1"/>
  <c r="BE32" i="1"/>
  <c r="BD32" i="1"/>
  <c r="BC32" i="1"/>
  <c r="BH31" i="1"/>
  <c r="BG31" i="1"/>
  <c r="BF31" i="1"/>
  <c r="BE31" i="1"/>
  <c r="BD31" i="1"/>
  <c r="BC31" i="1"/>
  <c r="BH30" i="1"/>
  <c r="BG30" i="1"/>
  <c r="BF30" i="1"/>
  <c r="BE30" i="1"/>
  <c r="BD30" i="1"/>
  <c r="BC30" i="1"/>
  <c r="BH29" i="1"/>
  <c r="BG29" i="1"/>
  <c r="BF29" i="1"/>
  <c r="BE29" i="1"/>
  <c r="BD29" i="1"/>
  <c r="BC29" i="1"/>
  <c r="BH28" i="1"/>
  <c r="BG28" i="1"/>
  <c r="BF28" i="1"/>
  <c r="BE28" i="1"/>
  <c r="BD28" i="1"/>
  <c r="BC28" i="1"/>
  <c r="BH27" i="1"/>
  <c r="BG27" i="1"/>
  <c r="BF27" i="1"/>
  <c r="BE27" i="1"/>
  <c r="BD27" i="1"/>
  <c r="BC27" i="1"/>
  <c r="BH26" i="1"/>
  <c r="BG26" i="1"/>
  <c r="BF26" i="1"/>
  <c r="BE26" i="1"/>
  <c r="BD26" i="1"/>
  <c r="BC26" i="1"/>
  <c r="BH25" i="1"/>
  <c r="BG25" i="1"/>
  <c r="BF25" i="1"/>
  <c r="BE25" i="1"/>
  <c r="BD25" i="1"/>
  <c r="BC25" i="1"/>
  <c r="BH24" i="1"/>
  <c r="BG24" i="1"/>
  <c r="BF24" i="1"/>
  <c r="BE24" i="1"/>
  <c r="BD24" i="1"/>
  <c r="BC24" i="1"/>
  <c r="BH23" i="1"/>
  <c r="BG23" i="1"/>
  <c r="BF23" i="1"/>
  <c r="BE23" i="1"/>
  <c r="BD23" i="1"/>
  <c r="BC23" i="1"/>
  <c r="BH22" i="1"/>
  <c r="BG22" i="1"/>
  <c r="BF22" i="1"/>
  <c r="BE22" i="1"/>
  <c r="BD22" i="1"/>
  <c r="BC22" i="1"/>
  <c r="BH21" i="1"/>
  <c r="BG21" i="1"/>
  <c r="BF21" i="1"/>
  <c r="BE21" i="1"/>
  <c r="BD21" i="1"/>
  <c r="BC21" i="1"/>
  <c r="BH20" i="1"/>
  <c r="BG20" i="1"/>
  <c r="BF20" i="1"/>
  <c r="BE20" i="1"/>
  <c r="BD20" i="1"/>
  <c r="BC20" i="1"/>
  <c r="BH19" i="1"/>
  <c r="BG19" i="1"/>
  <c r="BF19" i="1"/>
  <c r="BE19" i="1"/>
  <c r="BD19" i="1"/>
  <c r="BC19" i="1"/>
  <c r="BH18" i="1"/>
  <c r="BG18" i="1"/>
  <c r="BF18" i="1"/>
  <c r="BE18" i="1"/>
  <c r="BD18" i="1"/>
  <c r="BC18" i="1"/>
  <c r="BH17" i="1"/>
  <c r="BG17" i="1"/>
  <c r="BF17" i="1"/>
  <c r="BE17" i="1"/>
  <c r="BD17" i="1"/>
  <c r="BC17" i="1"/>
  <c r="BH16" i="1"/>
  <c r="BG16" i="1"/>
  <c r="BF16" i="1"/>
  <c r="BE16" i="1"/>
  <c r="BD16" i="1"/>
  <c r="BC16" i="1"/>
  <c r="BH15" i="1"/>
  <c r="BG15" i="1"/>
  <c r="BF15" i="1"/>
  <c r="BE15" i="1"/>
  <c r="BD15" i="1"/>
  <c r="BC15" i="1"/>
  <c r="BH14" i="1"/>
  <c r="BG14" i="1"/>
  <c r="BF14" i="1"/>
  <c r="BE14" i="1"/>
  <c r="BD14" i="1"/>
  <c r="BC14" i="1"/>
  <c r="BH13" i="1"/>
  <c r="BG13" i="1"/>
  <c r="BF13" i="1"/>
  <c r="BE13" i="1"/>
  <c r="BD13" i="1"/>
  <c r="BC13" i="1"/>
  <c r="BH12" i="1"/>
  <c r="BG12" i="1"/>
  <c r="BF12" i="1"/>
  <c r="BE12" i="1"/>
  <c r="BD12" i="1"/>
  <c r="BC12" i="1"/>
  <c r="BH11" i="1"/>
  <c r="BG11" i="1"/>
  <c r="BF11" i="1"/>
  <c r="BE11" i="1"/>
  <c r="BD11" i="1"/>
  <c r="BC11" i="1"/>
  <c r="BH10" i="1"/>
  <c r="BG10" i="1"/>
  <c r="BF10" i="1"/>
  <c r="BE10" i="1"/>
  <c r="BD10" i="1"/>
  <c r="BC10" i="1"/>
  <c r="BH9" i="1"/>
  <c r="BG9" i="1"/>
  <c r="BF9" i="1"/>
  <c r="BE9" i="1"/>
  <c r="BD9" i="1"/>
  <c r="BC9" i="1"/>
  <c r="BH8" i="1"/>
  <c r="BG8" i="1"/>
  <c r="BF8" i="1"/>
  <c r="BE8" i="1"/>
  <c r="BD8" i="1"/>
  <c r="BC8" i="1"/>
  <c r="BH7" i="1"/>
  <c r="BG7" i="1"/>
  <c r="BF7" i="1"/>
  <c r="BE7" i="1"/>
  <c r="BD7" i="1"/>
  <c r="BC7" i="1"/>
  <c r="BH6" i="1"/>
  <c r="BG6" i="1"/>
  <c r="BF6" i="1"/>
  <c r="BE6" i="1"/>
  <c r="BD6" i="1"/>
  <c r="BC6" i="1"/>
  <c r="AX35" i="1"/>
  <c r="AW35" i="1"/>
  <c r="AV35" i="1"/>
  <c r="AU35" i="1"/>
  <c r="AT35" i="1"/>
  <c r="AS35" i="1"/>
  <c r="AX34" i="1"/>
  <c r="AW34" i="1"/>
  <c r="AV34" i="1"/>
  <c r="AU34" i="1"/>
  <c r="AT34" i="1"/>
  <c r="AS34" i="1"/>
  <c r="AX33" i="1"/>
  <c r="AW33" i="1"/>
  <c r="AV33" i="1"/>
  <c r="AU33" i="1"/>
  <c r="AT33" i="1"/>
  <c r="AS33" i="1"/>
  <c r="AX32" i="1"/>
  <c r="AW32" i="1"/>
  <c r="AV32" i="1"/>
  <c r="AU32" i="1"/>
  <c r="AT32" i="1"/>
  <c r="AS32" i="1"/>
  <c r="AX31" i="1"/>
  <c r="AW31" i="1"/>
  <c r="AV31" i="1"/>
  <c r="AU31" i="1"/>
  <c r="AT31" i="1"/>
  <c r="AS31" i="1"/>
  <c r="AX30" i="1"/>
  <c r="AW30" i="1"/>
  <c r="AV30" i="1"/>
  <c r="AU30" i="1"/>
  <c r="AT30" i="1"/>
  <c r="AS30" i="1"/>
  <c r="AX29" i="1"/>
  <c r="AW29" i="1"/>
  <c r="AV29" i="1"/>
  <c r="AU29" i="1"/>
  <c r="AT29" i="1"/>
  <c r="AS29" i="1"/>
  <c r="AX28" i="1"/>
  <c r="AW28" i="1"/>
  <c r="AV28" i="1"/>
  <c r="AU28" i="1"/>
  <c r="AT28" i="1"/>
  <c r="AS28" i="1"/>
  <c r="AX27" i="1"/>
  <c r="AW27" i="1"/>
  <c r="AV27" i="1"/>
  <c r="AU27" i="1"/>
  <c r="AT27" i="1"/>
  <c r="AS27" i="1"/>
  <c r="AX26" i="1"/>
  <c r="AW26" i="1"/>
  <c r="AV26" i="1"/>
  <c r="AU26" i="1"/>
  <c r="AT26" i="1"/>
  <c r="AS26" i="1"/>
  <c r="AX25" i="1"/>
  <c r="AW25" i="1"/>
  <c r="AV25" i="1"/>
  <c r="AU25" i="1"/>
  <c r="AT25" i="1"/>
  <c r="AS25" i="1"/>
  <c r="AX24" i="1"/>
  <c r="AW24" i="1"/>
  <c r="AV24" i="1"/>
  <c r="AU24" i="1"/>
  <c r="AT24" i="1"/>
  <c r="AS24" i="1"/>
  <c r="AX23" i="1"/>
  <c r="AW23" i="1"/>
  <c r="AV23" i="1"/>
  <c r="AU23" i="1"/>
  <c r="AT23" i="1"/>
  <c r="AS23" i="1"/>
  <c r="AX22" i="1"/>
  <c r="AW22" i="1"/>
  <c r="AV22" i="1"/>
  <c r="AU22" i="1"/>
  <c r="AT22" i="1"/>
  <c r="AS22" i="1"/>
  <c r="AX21" i="1"/>
  <c r="AW21" i="1"/>
  <c r="AV21" i="1"/>
  <c r="AU21" i="1"/>
  <c r="AT21" i="1"/>
  <c r="AS21" i="1"/>
  <c r="AX20" i="1"/>
  <c r="AW20" i="1"/>
  <c r="AV20" i="1"/>
  <c r="AU20" i="1"/>
  <c r="AT20" i="1"/>
  <c r="AS20" i="1"/>
  <c r="AX19" i="1"/>
  <c r="AW19" i="1"/>
  <c r="AV19" i="1"/>
  <c r="AU19" i="1"/>
  <c r="AT19" i="1"/>
  <c r="AS19" i="1"/>
  <c r="AX18" i="1"/>
  <c r="AW18" i="1"/>
  <c r="AV18" i="1"/>
  <c r="AU18" i="1"/>
  <c r="AT18" i="1"/>
  <c r="AS18" i="1"/>
  <c r="AX17" i="1"/>
  <c r="AW17" i="1"/>
  <c r="AV17" i="1"/>
  <c r="AU17" i="1"/>
  <c r="AT17" i="1"/>
  <c r="AS17" i="1"/>
  <c r="AX16" i="1"/>
  <c r="AW16" i="1"/>
  <c r="AV16" i="1"/>
  <c r="AU16" i="1"/>
  <c r="AT16" i="1"/>
  <c r="AS16" i="1"/>
  <c r="AX15" i="1"/>
  <c r="AW15" i="1"/>
  <c r="AV15" i="1"/>
  <c r="AU15" i="1"/>
  <c r="AT15" i="1"/>
  <c r="AS15" i="1"/>
  <c r="AX14" i="1"/>
  <c r="AW14" i="1"/>
  <c r="AV14" i="1"/>
  <c r="AU14" i="1"/>
  <c r="AT14" i="1"/>
  <c r="AS14" i="1"/>
  <c r="AX13" i="1"/>
  <c r="AW13" i="1"/>
  <c r="AV13" i="1"/>
  <c r="AU13" i="1"/>
  <c r="AT13" i="1"/>
  <c r="AS13" i="1"/>
  <c r="AX12" i="1"/>
  <c r="AW12" i="1"/>
  <c r="AV12" i="1"/>
  <c r="AU12" i="1"/>
  <c r="AT12" i="1"/>
  <c r="AS12" i="1"/>
  <c r="AX11" i="1"/>
  <c r="AW11" i="1"/>
  <c r="AV11" i="1"/>
  <c r="AU11" i="1"/>
  <c r="AT11" i="1"/>
  <c r="AS11" i="1"/>
  <c r="AX10" i="1"/>
  <c r="AW10" i="1"/>
  <c r="AV10" i="1"/>
  <c r="AU10" i="1"/>
  <c r="AT10" i="1"/>
  <c r="AS10" i="1"/>
  <c r="AX9" i="1"/>
  <c r="AW9" i="1"/>
  <c r="AV9" i="1"/>
  <c r="AU9" i="1"/>
  <c r="AT9" i="1"/>
  <c r="AS9" i="1"/>
  <c r="AX8" i="1"/>
  <c r="AW8" i="1"/>
  <c r="AV8" i="1"/>
  <c r="AU8" i="1"/>
  <c r="AT8" i="1"/>
  <c r="AS8" i="1"/>
  <c r="AX7" i="1"/>
  <c r="AW7" i="1"/>
  <c r="AV7" i="1"/>
  <c r="AU7" i="1"/>
  <c r="AT7" i="1"/>
  <c r="AS7" i="1"/>
  <c r="AN35" i="1"/>
  <c r="AM35" i="1"/>
  <c r="AL35" i="1"/>
  <c r="AK35" i="1"/>
  <c r="AJ35" i="1"/>
  <c r="AI35" i="1"/>
  <c r="AN34" i="1"/>
  <c r="AM34" i="1"/>
  <c r="AL34" i="1"/>
  <c r="AK34" i="1"/>
  <c r="AJ34" i="1"/>
  <c r="AI34" i="1"/>
  <c r="AN33" i="1"/>
  <c r="AM33" i="1"/>
  <c r="AL33" i="1"/>
  <c r="AK33" i="1"/>
  <c r="AJ33" i="1"/>
  <c r="AI33" i="1"/>
  <c r="AN32" i="1"/>
  <c r="AM32" i="1"/>
  <c r="AL32" i="1"/>
  <c r="AK32" i="1"/>
  <c r="AJ32" i="1"/>
  <c r="AI32" i="1"/>
  <c r="AN31" i="1"/>
  <c r="AM31" i="1"/>
  <c r="AL31" i="1"/>
  <c r="AK31" i="1"/>
  <c r="AJ31" i="1"/>
  <c r="AI31" i="1"/>
  <c r="AN30" i="1"/>
  <c r="AM30" i="1"/>
  <c r="AL30" i="1"/>
  <c r="AK30" i="1"/>
  <c r="AJ30" i="1"/>
  <c r="AI30" i="1"/>
  <c r="AN29" i="1"/>
  <c r="AM29" i="1"/>
  <c r="AL29" i="1"/>
  <c r="AK29" i="1"/>
  <c r="AJ29" i="1"/>
  <c r="AI29" i="1"/>
  <c r="AN28" i="1"/>
  <c r="AM28" i="1"/>
  <c r="AL28" i="1"/>
  <c r="AK28" i="1"/>
  <c r="AJ28" i="1"/>
  <c r="AI28" i="1"/>
  <c r="AN27" i="1"/>
  <c r="AM27" i="1"/>
  <c r="AL27" i="1"/>
  <c r="AK27" i="1"/>
  <c r="AJ27" i="1"/>
  <c r="AI27" i="1"/>
  <c r="AN26" i="1"/>
  <c r="AM26" i="1"/>
  <c r="AL26" i="1"/>
  <c r="AK26" i="1"/>
  <c r="AJ26" i="1"/>
  <c r="AI26" i="1"/>
  <c r="AN25" i="1"/>
  <c r="AM25" i="1"/>
  <c r="AL25" i="1"/>
  <c r="AK25" i="1"/>
  <c r="AJ25" i="1"/>
  <c r="AI25" i="1"/>
  <c r="AN24" i="1"/>
  <c r="AM24" i="1"/>
  <c r="AL24" i="1"/>
  <c r="AK24" i="1"/>
  <c r="AJ24" i="1"/>
  <c r="AI24" i="1"/>
  <c r="AN23" i="1"/>
  <c r="AM23" i="1"/>
  <c r="AL23" i="1"/>
  <c r="AK23" i="1"/>
  <c r="AJ23" i="1"/>
  <c r="AI23" i="1"/>
  <c r="AN22" i="1"/>
  <c r="AM22" i="1"/>
  <c r="AL22" i="1"/>
  <c r="AK22" i="1"/>
  <c r="AJ22" i="1"/>
  <c r="AI22" i="1"/>
  <c r="AN21" i="1"/>
  <c r="AM21" i="1"/>
  <c r="AL21" i="1"/>
  <c r="AK21" i="1"/>
  <c r="AJ21" i="1"/>
  <c r="AI21" i="1"/>
  <c r="AN20" i="1"/>
  <c r="AM20" i="1"/>
  <c r="AL20" i="1"/>
  <c r="AK20" i="1"/>
  <c r="AJ20" i="1"/>
  <c r="AI20" i="1"/>
  <c r="AN19" i="1"/>
  <c r="AM19" i="1"/>
  <c r="AL19" i="1"/>
  <c r="AK19" i="1"/>
  <c r="AJ19" i="1"/>
  <c r="AI19" i="1"/>
  <c r="AN18" i="1"/>
  <c r="AM18" i="1"/>
  <c r="AL18" i="1"/>
  <c r="AK18" i="1"/>
  <c r="AJ18" i="1"/>
  <c r="AI18" i="1"/>
  <c r="AN17" i="1"/>
  <c r="AM17" i="1"/>
  <c r="AL17" i="1"/>
  <c r="AK17" i="1"/>
  <c r="AJ17" i="1"/>
  <c r="AI17" i="1"/>
  <c r="AN16" i="1"/>
  <c r="AM16" i="1"/>
  <c r="AL16" i="1"/>
  <c r="AK16" i="1"/>
  <c r="AJ16" i="1"/>
  <c r="AI16" i="1"/>
  <c r="AN15" i="1"/>
  <c r="AM15" i="1"/>
  <c r="AL15" i="1"/>
  <c r="AK15" i="1"/>
  <c r="AJ15" i="1"/>
  <c r="AI15" i="1"/>
  <c r="AN14" i="1"/>
  <c r="AM14" i="1"/>
  <c r="AL14" i="1"/>
  <c r="AK14" i="1"/>
  <c r="AJ14" i="1"/>
  <c r="AI14" i="1"/>
  <c r="AN13" i="1"/>
  <c r="AM13" i="1"/>
  <c r="AL13" i="1"/>
  <c r="AK13" i="1"/>
  <c r="AJ13" i="1"/>
  <c r="AI13" i="1"/>
  <c r="AN12" i="1"/>
  <c r="AM12" i="1"/>
  <c r="AL12" i="1"/>
  <c r="AK12" i="1"/>
  <c r="AJ12" i="1"/>
  <c r="AI12" i="1"/>
  <c r="AN11" i="1"/>
  <c r="AM11" i="1"/>
  <c r="AL11" i="1"/>
  <c r="AK11" i="1"/>
  <c r="AJ11" i="1"/>
  <c r="AI11" i="1"/>
  <c r="AN10" i="1"/>
  <c r="AM10" i="1"/>
  <c r="AL10" i="1"/>
  <c r="AK10" i="1"/>
  <c r="AJ10" i="1"/>
  <c r="AI10" i="1"/>
  <c r="AN9" i="1"/>
  <c r="AM9" i="1"/>
  <c r="AL9" i="1"/>
  <c r="AK9" i="1"/>
  <c r="AJ9" i="1"/>
  <c r="AI9" i="1"/>
  <c r="AN8" i="1"/>
  <c r="AM8" i="1"/>
  <c r="AL8" i="1"/>
  <c r="AK8" i="1"/>
  <c r="AJ8" i="1"/>
  <c r="AI8" i="1"/>
  <c r="AN7" i="1"/>
  <c r="AM7" i="1"/>
  <c r="AL7" i="1"/>
  <c r="AK7" i="1"/>
  <c r="AJ7" i="1"/>
  <c r="AI7" i="1"/>
  <c r="AN6" i="1"/>
  <c r="AM6" i="1"/>
  <c r="AL6" i="1"/>
  <c r="AK6" i="1"/>
  <c r="AJ6" i="1"/>
  <c r="AI6" i="1"/>
  <c r="AD35" i="1"/>
  <c r="AC35" i="1"/>
  <c r="AB35" i="1"/>
  <c r="AA35" i="1"/>
  <c r="Z35" i="1"/>
  <c r="AD34" i="1"/>
  <c r="AC34" i="1"/>
  <c r="AB34" i="1"/>
  <c r="AA34" i="1"/>
  <c r="Z34" i="1"/>
  <c r="Y34" i="1"/>
  <c r="AD33" i="1"/>
  <c r="AC33" i="1"/>
  <c r="AB33" i="1"/>
  <c r="AA33" i="1"/>
  <c r="Z33" i="1"/>
  <c r="Y33" i="1"/>
  <c r="AD32" i="1"/>
  <c r="AC32" i="1"/>
  <c r="AB32" i="1"/>
  <c r="AA32" i="1"/>
  <c r="Z32" i="1"/>
  <c r="Y32" i="1"/>
  <c r="AD31" i="1"/>
  <c r="AC31" i="1"/>
  <c r="AB31" i="1"/>
  <c r="AA31" i="1"/>
  <c r="Z31" i="1"/>
  <c r="Y31" i="1"/>
  <c r="AD30" i="1"/>
  <c r="AC30" i="1"/>
  <c r="AB30" i="1"/>
  <c r="AA30" i="1"/>
  <c r="Z30" i="1"/>
  <c r="Y30" i="1"/>
  <c r="AD29" i="1"/>
  <c r="AC29" i="1"/>
  <c r="AB29" i="1"/>
  <c r="AA29" i="1"/>
  <c r="Z29" i="1"/>
  <c r="Y29" i="1"/>
  <c r="AD28" i="1"/>
  <c r="AC28" i="1"/>
  <c r="AB28" i="1"/>
  <c r="AA28" i="1"/>
  <c r="Z28" i="1"/>
  <c r="Y28" i="1"/>
  <c r="AD27" i="1"/>
  <c r="AC27" i="1"/>
  <c r="AB27" i="1"/>
  <c r="AA27" i="1"/>
  <c r="Z27" i="1"/>
  <c r="Y27" i="1"/>
  <c r="AD26" i="1"/>
  <c r="AC26" i="1"/>
  <c r="AB26" i="1"/>
  <c r="AA26" i="1"/>
  <c r="Z26" i="1"/>
  <c r="Y26" i="1"/>
  <c r="AD25" i="1"/>
  <c r="AC25" i="1"/>
  <c r="AB25" i="1"/>
  <c r="AA25" i="1"/>
  <c r="Z25" i="1"/>
  <c r="Y25" i="1"/>
  <c r="AD24" i="1"/>
  <c r="AC24" i="1"/>
  <c r="AB24" i="1"/>
  <c r="AA24" i="1"/>
  <c r="Z24" i="1"/>
  <c r="Y24" i="1"/>
  <c r="AD23" i="1"/>
  <c r="AC23" i="1"/>
  <c r="AB23" i="1"/>
  <c r="AA23" i="1"/>
  <c r="Z23" i="1"/>
  <c r="Y23" i="1"/>
  <c r="AD22" i="1"/>
  <c r="AC22" i="1"/>
  <c r="AB22" i="1"/>
  <c r="AA22" i="1"/>
  <c r="Z22" i="1"/>
  <c r="Y22" i="1"/>
  <c r="AD21" i="1"/>
  <c r="AC21" i="1"/>
  <c r="AB21" i="1"/>
  <c r="AA21" i="1"/>
  <c r="Z21" i="1"/>
  <c r="Y21" i="1"/>
  <c r="AD20" i="1"/>
  <c r="AC20" i="1"/>
  <c r="AB20" i="1"/>
  <c r="AA20" i="1"/>
  <c r="Z20" i="1"/>
  <c r="Y20" i="1"/>
  <c r="AD19" i="1"/>
  <c r="AC19" i="1"/>
  <c r="AB19" i="1"/>
  <c r="AA19" i="1"/>
  <c r="Z19" i="1"/>
  <c r="Y19" i="1"/>
  <c r="AD18" i="1"/>
  <c r="AC18" i="1"/>
  <c r="AB18" i="1"/>
  <c r="AA18" i="1"/>
  <c r="Z18" i="1"/>
  <c r="Y18" i="1"/>
  <c r="AD17" i="1"/>
  <c r="AC17" i="1"/>
  <c r="AB17" i="1"/>
  <c r="AA17" i="1"/>
  <c r="Z17" i="1"/>
  <c r="Y17" i="1"/>
  <c r="AD16" i="1"/>
  <c r="AC16" i="1"/>
  <c r="AB16" i="1"/>
  <c r="AA16" i="1"/>
  <c r="Z16" i="1"/>
  <c r="Y16" i="1"/>
  <c r="AD15" i="1"/>
  <c r="AC15" i="1"/>
  <c r="AB15" i="1"/>
  <c r="AA15" i="1"/>
  <c r="Z15" i="1"/>
  <c r="Y15" i="1"/>
  <c r="AD14" i="1"/>
  <c r="AC14" i="1"/>
  <c r="AB14" i="1"/>
  <c r="AA14" i="1"/>
  <c r="Z14" i="1"/>
  <c r="Y14" i="1"/>
  <c r="AD13" i="1"/>
  <c r="AC13" i="1"/>
  <c r="AB13" i="1"/>
  <c r="AA13" i="1"/>
  <c r="Z13" i="1"/>
  <c r="Y13" i="1"/>
  <c r="AD12" i="1"/>
  <c r="AC12" i="1"/>
  <c r="AB12" i="1"/>
  <c r="AA12" i="1"/>
  <c r="Z12" i="1"/>
  <c r="Y12" i="1"/>
  <c r="AD11" i="1"/>
  <c r="AC11" i="1"/>
  <c r="AB11" i="1"/>
  <c r="AA11" i="1"/>
  <c r="Z11" i="1"/>
  <c r="Y11" i="1"/>
  <c r="AD10" i="1"/>
  <c r="AC10" i="1"/>
  <c r="AB10" i="1"/>
  <c r="AA10" i="1"/>
  <c r="Z10" i="1"/>
  <c r="Y10" i="1"/>
  <c r="AD9" i="1"/>
  <c r="AC9" i="1"/>
  <c r="AB9" i="1"/>
  <c r="AA9" i="1"/>
  <c r="Z9" i="1"/>
  <c r="Y9" i="1"/>
  <c r="AD8" i="1"/>
  <c r="AC8" i="1"/>
  <c r="AB8" i="1"/>
  <c r="AA8" i="1"/>
  <c r="Z8" i="1"/>
  <c r="Y8" i="1"/>
  <c r="AD7" i="1"/>
  <c r="AC7" i="1"/>
  <c r="AB7" i="1"/>
  <c r="AA7" i="1"/>
  <c r="Z7" i="1"/>
  <c r="Y7" i="1"/>
  <c r="AD6" i="1"/>
  <c r="I2" i="1"/>
  <c r="BX7" i="1" l="1"/>
  <c r="BN35" i="1"/>
  <c r="BX9" i="1"/>
  <c r="BX13" i="1"/>
  <c r="BX17" i="1"/>
  <c r="BX21" i="1"/>
  <c r="BX25" i="1"/>
  <c r="BX33" i="1"/>
  <c r="BX11" i="1"/>
  <c r="BX15" i="1"/>
  <c r="BX19" i="1"/>
  <c r="BX23" i="1"/>
  <c r="BX27" i="1"/>
  <c r="BX31" i="1"/>
  <c r="BX35" i="1"/>
  <c r="CB36" i="1"/>
  <c r="CA36" i="1"/>
  <c r="BZ36" i="1"/>
  <c r="BP36" i="1"/>
  <c r="BX36" i="1"/>
  <c r="BN36" i="1"/>
  <c r="AO42" i="1"/>
  <c r="BZ6" i="1"/>
  <c r="BZ8" i="1"/>
  <c r="BZ10" i="1"/>
  <c r="BZ12" i="1"/>
  <c r="BZ14" i="1"/>
  <c r="BZ16" i="1"/>
  <c r="BZ18" i="1"/>
  <c r="BZ20" i="1"/>
  <c r="BZ22" i="1"/>
  <c r="BZ24" i="1"/>
  <c r="BZ32" i="1"/>
  <c r="BZ34" i="1"/>
  <c r="CA34" i="1"/>
  <c r="CA6" i="1"/>
  <c r="CA8" i="1"/>
  <c r="CA10" i="1"/>
  <c r="CA12" i="1"/>
  <c r="CA14" i="1"/>
  <c r="CA16" i="1"/>
  <c r="CA18" i="1"/>
  <c r="CA20" i="1"/>
  <c r="CA22" i="1"/>
  <c r="CA24" i="1"/>
  <c r="CA26" i="1"/>
  <c r="CA28" i="1"/>
  <c r="CA30" i="1"/>
  <c r="CA32" i="1"/>
  <c r="CB6" i="1"/>
  <c r="CB8" i="1"/>
  <c r="CB10" i="1"/>
  <c r="CB12" i="1"/>
  <c r="CB14" i="1"/>
  <c r="CB16" i="1"/>
  <c r="CB20" i="1"/>
  <c r="CB22" i="1"/>
  <c r="CB24" i="1"/>
  <c r="CB28" i="1"/>
  <c r="CB30" i="1"/>
  <c r="CB32" i="1"/>
  <c r="CB34" i="1"/>
  <c r="BY6" i="1"/>
  <c r="BY8" i="1"/>
  <c r="BY10" i="1"/>
  <c r="BY12" i="1"/>
  <c r="BY14" i="1"/>
  <c r="BY16" i="1"/>
  <c r="BY18" i="1"/>
  <c r="BY20" i="1"/>
  <c r="BY22" i="1"/>
  <c r="BY24" i="1"/>
  <c r="BY26" i="1"/>
  <c r="BY28" i="1"/>
  <c r="BY30" i="1"/>
  <c r="BY32" i="1"/>
  <c r="BY34" i="1"/>
  <c r="BW13" i="1"/>
  <c r="BW15" i="1"/>
  <c r="BW25" i="1"/>
  <c r="BW27" i="1"/>
  <c r="BW29" i="1"/>
  <c r="BQ36" i="1"/>
  <c r="BX6" i="1"/>
  <c r="BX8" i="1"/>
  <c r="BX12" i="1"/>
  <c r="BX14" i="1"/>
  <c r="BX16" i="1"/>
  <c r="BX18" i="1"/>
  <c r="BX20" i="1"/>
  <c r="BX24" i="1"/>
  <c r="BX26" i="1"/>
  <c r="BX28" i="1"/>
  <c r="BX30" i="1"/>
  <c r="BX32" i="1"/>
  <c r="BX34" i="1"/>
  <c r="BN10" i="1"/>
  <c r="BN18" i="1"/>
  <c r="BN20" i="1"/>
  <c r="BN22" i="1"/>
  <c r="BN26" i="1"/>
  <c r="BN28" i="1"/>
  <c r="BN30" i="1"/>
  <c r="BN32" i="1"/>
  <c r="BN34" i="1"/>
  <c r="BN16" i="1"/>
  <c r="BN8" i="1"/>
  <c r="BO35" i="1"/>
  <c r="BY7" i="1"/>
  <c r="BY9" i="1"/>
  <c r="BY11" i="1"/>
  <c r="BY13" i="1"/>
  <c r="BY17" i="1"/>
  <c r="BY19" i="1"/>
  <c r="BY21" i="1"/>
  <c r="BY23" i="1"/>
  <c r="BY25" i="1"/>
  <c r="BY27" i="1"/>
  <c r="BY29" i="1"/>
  <c r="BY31" i="1"/>
  <c r="BY33" i="1"/>
  <c r="BY35" i="1"/>
  <c r="BO9" i="1"/>
  <c r="BO13" i="1"/>
  <c r="BO19" i="1"/>
  <c r="BO25" i="1"/>
  <c r="BO33" i="1"/>
  <c r="BO15" i="1"/>
  <c r="BO31" i="1"/>
  <c r="BO7" i="1"/>
  <c r="BO11" i="1"/>
  <c r="BO17" i="1"/>
  <c r="BO23" i="1"/>
  <c r="BO27" i="1"/>
  <c r="BO29" i="1"/>
  <c r="BO21" i="1"/>
  <c r="BY36" i="1"/>
  <c r="CA27" i="1"/>
  <c r="BR35" i="1"/>
  <c r="CB7" i="1"/>
  <c r="CB9" i="1"/>
  <c r="CB11" i="1"/>
  <c r="CB15" i="1"/>
  <c r="CB17" i="1"/>
  <c r="CB19" i="1"/>
  <c r="CB21" i="1"/>
  <c r="CB23" i="1"/>
  <c r="CB27" i="1"/>
  <c r="CB29" i="1"/>
  <c r="CB31" i="1"/>
  <c r="CB33" i="1"/>
  <c r="CB35" i="1"/>
  <c r="BR42" i="1"/>
  <c r="CB42" i="1" s="1"/>
  <c r="BM42" i="1"/>
  <c r="BW42" i="1" s="1"/>
  <c r="BN42" i="1"/>
  <c r="BX42" i="1" s="1"/>
  <c r="BQ42" i="1"/>
  <c r="CA42" i="1" s="1"/>
  <c r="BO42" i="1"/>
  <c r="BY42" i="1" s="1"/>
  <c r="BP42" i="1"/>
  <c r="BZ42" i="1" s="1"/>
  <c r="BP35" i="1"/>
  <c r="BZ7" i="1"/>
  <c r="BZ9" i="1"/>
  <c r="BZ11" i="1"/>
  <c r="BZ13" i="1"/>
  <c r="BZ15" i="1"/>
  <c r="BR36" i="1"/>
  <c r="BZ17" i="1"/>
  <c r="BZ19" i="1"/>
  <c r="BZ21" i="1"/>
  <c r="BZ23" i="1"/>
  <c r="BZ25" i="1"/>
  <c r="BZ29" i="1"/>
  <c r="BZ31" i="1"/>
  <c r="BZ33" i="1"/>
  <c r="BZ35" i="1"/>
  <c r="CA29" i="1"/>
  <c r="CA31" i="1"/>
  <c r="CA33" i="1"/>
  <c r="CA35" i="1"/>
  <c r="CA9" i="1"/>
  <c r="CA19" i="1"/>
  <c r="CA21" i="1"/>
  <c r="CA23" i="1"/>
  <c r="CA25" i="1"/>
  <c r="BO36" i="1"/>
  <c r="CA7" i="1"/>
  <c r="BW28" i="1"/>
  <c r="BW32" i="1"/>
  <c r="BW34" i="1"/>
  <c r="BQ35" i="1"/>
  <c r="CA15" i="1"/>
  <c r="BW14" i="1"/>
  <c r="BW18" i="1"/>
  <c r="BW22" i="1"/>
  <c r="BW26" i="1"/>
  <c r="AY36" i="1"/>
  <c r="CA11" i="1"/>
  <c r="BW10" i="1"/>
  <c r="BI36" i="1"/>
  <c r="CA13" i="1"/>
  <c r="CA17" i="1"/>
  <c r="BW6" i="1"/>
  <c r="AE36" i="1"/>
  <c r="BM36" i="1"/>
  <c r="AO36" i="1"/>
  <c r="BW36" i="1"/>
  <c r="BR16" i="1"/>
  <c r="BR20" i="1"/>
  <c r="BR26" i="1"/>
  <c r="BR30" i="1"/>
  <c r="AE7" i="1"/>
  <c r="BM13" i="1"/>
  <c r="BM15" i="1"/>
  <c r="BM17" i="1"/>
  <c r="BM19" i="1"/>
  <c r="BM21" i="1"/>
  <c r="BM23" i="1"/>
  <c r="BR6" i="1"/>
  <c r="BR12" i="1"/>
  <c r="BR18" i="1"/>
  <c r="BR24" i="1"/>
  <c r="BR32" i="1"/>
  <c r="BR8" i="1"/>
  <c r="BR10" i="1"/>
  <c r="BR14" i="1"/>
  <c r="BR22" i="1"/>
  <c r="BR28" i="1"/>
  <c r="BR34" i="1"/>
  <c r="AE42" i="1"/>
  <c r="D18" i="1" s="1"/>
  <c r="R21" i="16" s="1"/>
  <c r="BR7" i="1"/>
  <c r="BR9" i="1"/>
  <c r="BR11" i="1"/>
  <c r="BR13" i="1"/>
  <c r="BR15" i="1"/>
  <c r="BR17" i="1"/>
  <c r="BR19" i="1"/>
  <c r="BR21" i="1"/>
  <c r="BR23" i="1"/>
  <c r="BR25" i="1"/>
  <c r="BR27" i="1"/>
  <c r="BR29" i="1"/>
  <c r="BR31" i="1"/>
  <c r="BR33" i="1"/>
  <c r="BO18" i="1"/>
  <c r="BN7" i="1"/>
  <c r="BN9" i="1"/>
  <c r="BN11" i="1"/>
  <c r="BN13" i="1"/>
  <c r="BN15" i="1"/>
  <c r="BN17" i="1"/>
  <c r="BN19" i="1"/>
  <c r="BN21" i="1"/>
  <c r="BN23" i="1"/>
  <c r="BN25" i="1"/>
  <c r="BN27" i="1"/>
  <c r="BN29" i="1"/>
  <c r="BN31" i="1"/>
  <c r="BN33" i="1"/>
  <c r="BO10" i="1"/>
  <c r="BO26" i="1"/>
  <c r="BM10" i="1"/>
  <c r="BM12" i="1"/>
  <c r="BM14" i="1"/>
  <c r="BM22" i="1"/>
  <c r="BM24" i="1"/>
  <c r="BO8" i="1"/>
  <c r="BP30" i="1"/>
  <c r="BO16" i="1"/>
  <c r="BO32" i="1"/>
  <c r="BP12" i="1"/>
  <c r="BP34" i="1"/>
  <c r="BQ6" i="1"/>
  <c r="BQ8" i="1"/>
  <c r="BQ10" i="1"/>
  <c r="BQ12" i="1"/>
  <c r="BQ14" i="1"/>
  <c r="BQ16" i="1"/>
  <c r="BQ18" i="1"/>
  <c r="BQ20" i="1"/>
  <c r="BQ22" i="1"/>
  <c r="BQ24" i="1"/>
  <c r="BQ26" i="1"/>
  <c r="BQ28" i="1"/>
  <c r="BQ30" i="1"/>
  <c r="BQ32" i="1"/>
  <c r="BQ34" i="1"/>
  <c r="BP26" i="1"/>
  <c r="BO12" i="1"/>
  <c r="BO24" i="1"/>
  <c r="BP6" i="1"/>
  <c r="BP16" i="1"/>
  <c r="BP28" i="1"/>
  <c r="BO6" i="1"/>
  <c r="BO20" i="1"/>
  <c r="BO34" i="1"/>
  <c r="BP18" i="1"/>
  <c r="BP32" i="1"/>
  <c r="BO14" i="1"/>
  <c r="BO22" i="1"/>
  <c r="BP14" i="1"/>
  <c r="BP24" i="1"/>
  <c r="BO30" i="1"/>
  <c r="BP8" i="1"/>
  <c r="BP20" i="1"/>
  <c r="BO28" i="1"/>
  <c r="AY32" i="1"/>
  <c r="BI6" i="1"/>
  <c r="BI8" i="1"/>
  <c r="BI32" i="1"/>
  <c r="BI34" i="1"/>
  <c r="AE35" i="1"/>
  <c r="BP31" i="1"/>
  <c r="BP21" i="1"/>
  <c r="BQ7" i="1"/>
  <c r="BQ9" i="1"/>
  <c r="BQ11" i="1"/>
  <c r="BQ13" i="1"/>
  <c r="BQ17" i="1"/>
  <c r="BQ19" i="1"/>
  <c r="BQ21" i="1"/>
  <c r="BQ23" i="1"/>
  <c r="BQ25" i="1"/>
  <c r="BQ27" i="1"/>
  <c r="BQ29" i="1"/>
  <c r="BQ31" i="1"/>
  <c r="BQ33" i="1"/>
  <c r="BP9" i="1"/>
  <c r="BP27" i="1"/>
  <c r="AO8" i="1"/>
  <c r="AO30" i="1"/>
  <c r="AY14" i="1"/>
  <c r="AY26" i="1"/>
  <c r="AY34" i="1"/>
  <c r="BI10" i="1"/>
  <c r="BI12" i="1"/>
  <c r="BI18" i="1"/>
  <c r="BI26" i="1"/>
  <c r="BI28" i="1"/>
  <c r="BP11" i="1"/>
  <c r="BP29" i="1"/>
  <c r="AE28" i="1"/>
  <c r="AE32" i="1"/>
  <c r="AE34" i="1"/>
  <c r="BP25" i="1"/>
  <c r="AE26" i="1"/>
  <c r="AE30" i="1"/>
  <c r="BP15" i="1"/>
  <c r="BP17" i="1"/>
  <c r="BP19" i="1"/>
  <c r="BP33" i="1"/>
  <c r="BP7" i="1"/>
  <c r="BP23" i="1"/>
  <c r="AY29" i="1"/>
  <c r="AE25" i="1"/>
  <c r="AE27" i="1"/>
  <c r="AE29" i="1"/>
  <c r="AE31" i="1"/>
  <c r="AE33" i="1"/>
  <c r="AO7" i="1"/>
  <c r="AO9" i="1"/>
  <c r="AO11" i="1"/>
  <c r="AO17" i="1"/>
  <c r="AY31" i="1"/>
  <c r="AY33" i="1"/>
  <c r="AE13" i="1"/>
  <c r="BI27" i="1"/>
  <c r="AY30" i="1"/>
  <c r="BI30" i="1"/>
  <c r="AY18" i="1"/>
  <c r="AE10" i="1"/>
  <c r="BZ26" i="1"/>
  <c r="BZ28" i="1"/>
  <c r="BZ30" i="1"/>
  <c r="AO18" i="1"/>
  <c r="BW30" i="1"/>
  <c r="AO26" i="1"/>
  <c r="BM25" i="1"/>
  <c r="AE15" i="1"/>
  <c r="AO19" i="1"/>
  <c r="AO21" i="1"/>
  <c r="AO23" i="1"/>
  <c r="BI14" i="1"/>
  <c r="BI20" i="1"/>
  <c r="BI22" i="1"/>
  <c r="BI24" i="1"/>
  <c r="BP13" i="1"/>
  <c r="BM27" i="1"/>
  <c r="BM29" i="1"/>
  <c r="BM31" i="1"/>
  <c r="BM33" i="1"/>
  <c r="BM35" i="1"/>
  <c r="BW7" i="1"/>
  <c r="BW9" i="1"/>
  <c r="AE6" i="1"/>
  <c r="AO31" i="1"/>
  <c r="AY7" i="1"/>
  <c r="BW11" i="1"/>
  <c r="CB18" i="1"/>
  <c r="AE8" i="1"/>
  <c r="AO15" i="1"/>
  <c r="AO29" i="1"/>
  <c r="AO33" i="1"/>
  <c r="AO35" i="1"/>
  <c r="AY9" i="1"/>
  <c r="AY11" i="1"/>
  <c r="BI16" i="1"/>
  <c r="AE12" i="1"/>
  <c r="AE16" i="1"/>
  <c r="AE18" i="1"/>
  <c r="AE20" i="1"/>
  <c r="AY13" i="1"/>
  <c r="AY19" i="1"/>
  <c r="AY21" i="1"/>
  <c r="AY23" i="1"/>
  <c r="BQ15" i="1"/>
  <c r="BW17" i="1"/>
  <c r="BW19" i="1"/>
  <c r="BW21" i="1"/>
  <c r="AE14" i="1"/>
  <c r="AE24" i="1"/>
  <c r="AO27" i="1"/>
  <c r="AY17" i="1"/>
  <c r="AY25" i="1"/>
  <c r="BM6" i="1"/>
  <c r="BM8" i="1"/>
  <c r="BW23" i="1"/>
  <c r="CB26" i="1"/>
  <c r="AY35" i="1"/>
  <c r="BN12" i="1"/>
  <c r="BM16" i="1"/>
  <c r="BM18" i="1"/>
  <c r="BM20" i="1"/>
  <c r="BY15" i="1"/>
  <c r="BW31" i="1"/>
  <c r="BW33" i="1"/>
  <c r="BW35" i="1"/>
  <c r="AO10" i="1"/>
  <c r="BI7" i="1"/>
  <c r="BI17" i="1"/>
  <c r="BN14" i="1"/>
  <c r="BX29" i="1"/>
  <c r="AO13" i="1"/>
  <c r="AE22" i="1"/>
  <c r="AO12" i="1"/>
  <c r="AO16" i="1"/>
  <c r="AO25" i="1"/>
  <c r="AY15" i="1"/>
  <c r="BI9" i="1"/>
  <c r="BI11" i="1"/>
  <c r="AO20" i="1"/>
  <c r="AO24" i="1"/>
  <c r="AO28" i="1"/>
  <c r="AY27" i="1"/>
  <c r="BI13" i="1"/>
  <c r="BI15" i="1"/>
  <c r="BI19" i="1"/>
  <c r="BI21" i="1"/>
  <c r="BI23" i="1"/>
  <c r="BP10" i="1"/>
  <c r="BN24" i="1"/>
  <c r="BM26" i="1"/>
  <c r="BM28" i="1"/>
  <c r="BM30" i="1"/>
  <c r="BM32" i="1"/>
  <c r="BM34" i="1"/>
  <c r="BW8" i="1"/>
  <c r="CB13" i="1"/>
  <c r="AY8" i="1"/>
  <c r="BI25" i="1"/>
  <c r="BX10" i="1"/>
  <c r="BW12" i="1"/>
  <c r="BZ27" i="1"/>
  <c r="AE11" i="1"/>
  <c r="AY12" i="1"/>
  <c r="AE19" i="1"/>
  <c r="AO34" i="1"/>
  <c r="AY20" i="1"/>
  <c r="AY22" i="1"/>
  <c r="BI29" i="1"/>
  <c r="BP22" i="1"/>
  <c r="BW16" i="1"/>
  <c r="BW20" i="1"/>
  <c r="CB25" i="1"/>
  <c r="AE9" i="1"/>
  <c r="AO22" i="1"/>
  <c r="AO32" i="1"/>
  <c r="AE17" i="1"/>
  <c r="AE21" i="1"/>
  <c r="AO14" i="1"/>
  <c r="AY16" i="1"/>
  <c r="AY24" i="1"/>
  <c r="AE23" i="1"/>
  <c r="AO6" i="1"/>
  <c r="AY6" i="1"/>
  <c r="AY10" i="1"/>
  <c r="AY28" i="1"/>
  <c r="BI31" i="1"/>
  <c r="BI33" i="1"/>
  <c r="BI35" i="1"/>
  <c r="BM7" i="1"/>
  <c r="BM9" i="1"/>
  <c r="BM11" i="1"/>
  <c r="BX22" i="1"/>
  <c r="BW24" i="1"/>
  <c r="B2" i="1"/>
  <c r="CC42" i="1" l="1"/>
  <c r="I16" i="16"/>
  <c r="B16" i="16"/>
  <c r="CC16" i="1"/>
  <c r="CC14" i="1"/>
  <c r="CC20" i="1"/>
  <c r="CC34" i="1"/>
  <c r="CC6" i="1"/>
  <c r="CC12" i="1"/>
  <c r="CC8" i="1"/>
  <c r="CC36" i="1"/>
  <c r="CC32" i="1"/>
  <c r="CC24" i="1"/>
  <c r="CC27" i="1"/>
  <c r="CC22" i="1"/>
  <c r="CC10" i="1"/>
  <c r="CC7" i="1"/>
  <c r="CC28" i="1"/>
  <c r="CC21" i="1"/>
  <c r="CC18" i="1"/>
  <c r="CC9" i="1"/>
  <c r="D20" i="1"/>
  <c r="D19" i="1"/>
  <c r="CC19" i="1"/>
  <c r="D25" i="1"/>
  <c r="D24" i="1"/>
  <c r="CC35" i="1"/>
  <c r="CC15" i="1"/>
  <c r="BS42" i="1"/>
  <c r="D28" i="1" s="1"/>
  <c r="R23" i="16" s="1"/>
  <c r="CC23" i="1"/>
  <c r="BS19" i="1"/>
  <c r="BS9" i="1"/>
  <c r="CC25" i="1"/>
  <c r="CC33" i="1"/>
  <c r="CC31" i="1"/>
  <c r="CC11" i="1"/>
  <c r="CC13" i="1"/>
  <c r="BS18" i="1"/>
  <c r="CC29" i="1"/>
  <c r="CC17" i="1"/>
  <c r="BS35" i="1"/>
  <c r="BS36" i="1"/>
  <c r="BS16" i="1"/>
  <c r="BS34" i="1"/>
  <c r="BS12" i="1"/>
  <c r="BS15" i="1"/>
  <c r="BS7" i="1"/>
  <c r="BS14" i="1"/>
  <c r="BS20" i="1"/>
  <c r="CC30" i="1"/>
  <c r="BS32" i="1"/>
  <c r="BS30" i="1"/>
  <c r="BS28" i="1"/>
  <c r="BS33" i="1"/>
  <c r="BS26" i="1"/>
  <c r="BS8" i="1"/>
  <c r="BS6" i="1"/>
  <c r="BS29" i="1"/>
  <c r="BS24" i="1"/>
  <c r="BS10" i="1"/>
  <c r="BS23" i="1"/>
  <c r="BS22" i="1"/>
  <c r="BS13" i="1"/>
  <c r="BS17" i="1"/>
  <c r="BS21" i="1"/>
  <c r="BS11" i="1"/>
  <c r="CC26" i="1"/>
  <c r="BS31" i="1"/>
  <c r="BS25" i="1"/>
  <c r="BS27" i="1"/>
  <c r="D21" i="1" l="1"/>
  <c r="S21" i="16" s="1"/>
  <c r="U21" i="16" s="1"/>
  <c r="D26" i="1"/>
  <c r="S22" i="16" s="1"/>
  <c r="U22" i="16" s="1"/>
  <c r="D30" i="1"/>
  <c r="D29" i="1"/>
  <c r="D31" i="1" l="1"/>
  <c r="S23" i="16" s="1"/>
  <c r="U23" i="16" s="1"/>
  <c r="T37" i="16" s="1"/>
  <c r="R37" i="16" l="1"/>
  <c r="P37" i="16"/>
</calcChain>
</file>

<file path=xl/sharedStrings.xml><?xml version="1.0" encoding="utf-8"?>
<sst xmlns="http://schemas.openxmlformats.org/spreadsheetml/2006/main" count="1717" uniqueCount="203">
  <si>
    <t>.TOPX</t>
  </si>
  <si>
    <t>.HSI</t>
  </si>
  <si>
    <t>.CSI300</t>
  </si>
  <si>
    <t>.KS200</t>
  </si>
  <si>
    <t>.AXJO</t>
  </si>
  <si>
    <t>.NZ50</t>
  </si>
  <si>
    <t>Real Time Data</t>
  </si>
  <si>
    <t>Common</t>
  </si>
  <si>
    <t>Intraday</t>
  </si>
  <si>
    <t>Average</t>
  </si>
  <si>
    <t>Current</t>
  </si>
  <si>
    <t>Mean</t>
  </si>
  <si>
    <t>Std Dev</t>
  </si>
  <si>
    <t>Z-Score</t>
  </si>
  <si>
    <t>Market Measure Averages</t>
  </si>
  <si>
    <t>Meta</t>
  </si>
  <si>
    <t>Topix</t>
  </si>
  <si>
    <t>Hang Seng</t>
  </si>
  <si>
    <t>CSI 300</t>
  </si>
  <si>
    <t>Kospi 200</t>
  </si>
  <si>
    <t>ASX 200</t>
  </si>
  <si>
    <t>NZX 50</t>
  </si>
  <si>
    <t>Timestamp</t>
  </si>
  <si>
    <t>Daily Percentage Change - Prior Day's Close (Common Market Measure)</t>
  </si>
  <si>
    <t>CSI300</t>
  </si>
  <si>
    <t>KOSPI</t>
  </si>
  <si>
    <t>ASX200</t>
  </si>
  <si>
    <t>NZX50</t>
  </si>
  <si>
    <t>SQSQRT Daily Percentage Change - Prior Day's Close (Common Market Measure)</t>
  </si>
  <si>
    <t>Daily Percentage Change - Intraday Open To Close</t>
  </si>
  <si>
    <t>SQSQRT Daily Percentage Change - Intraday Open To Close</t>
  </si>
  <si>
    <t>Averaged Daily Percentage Change</t>
  </si>
  <si>
    <t>SQSQRT Averaged Daily Percentage Change</t>
  </si>
  <si>
    <t>Historical Data - Asia Pacific Indices</t>
  </si>
  <si>
    <t xml:space="preserve">Real Time Daily Percentage Change - Prior Day's Close </t>
  </si>
  <si>
    <t xml:space="preserve">Real Time SQSQRT Daily Percentage Change - Prior Day's Close </t>
  </si>
  <si>
    <t>Historical Data - Europe Indices</t>
  </si>
  <si>
    <t>STOXX</t>
  </si>
  <si>
    <t>FTSE 100</t>
  </si>
  <si>
    <t>DAX</t>
  </si>
  <si>
    <t>FTSE MIB</t>
  </si>
  <si>
    <t>SMI</t>
  </si>
  <si>
    <t>STOXX 50</t>
  </si>
  <si>
    <t>.STOXX</t>
  </si>
  <si>
    <t>.FTSE</t>
  </si>
  <si>
    <t>.GDAXI</t>
  </si>
  <si>
    <t>.FTMIB</t>
  </si>
  <si>
    <t>.SSMI</t>
  </si>
  <si>
    <t>.STOXX50</t>
  </si>
  <si>
    <t>Historical Data - Americas Indices</t>
  </si>
  <si>
    <t>S&amp;P 500</t>
  </si>
  <si>
    <t>Dow Jones Ind</t>
  </si>
  <si>
    <t>NASDAQ</t>
  </si>
  <si>
    <t>TSX Composite</t>
  </si>
  <si>
    <t>Russell 2000</t>
  </si>
  <si>
    <t>.SPX</t>
  </si>
  <si>
    <t>.NDX</t>
  </si>
  <si>
    <t>.GSPTSE</t>
  </si>
  <si>
    <t>.RUT</t>
  </si>
  <si>
    <t>NZ10YT=RR</t>
  </si>
  <si>
    <t>AU10YT=RR</t>
  </si>
  <si>
    <t>SG10YT=RR</t>
  </si>
  <si>
    <t>Bid Yield Open</t>
  </si>
  <si>
    <t>Bid Yield Close</t>
  </si>
  <si>
    <t>NZ10YT</t>
  </si>
  <si>
    <t>AU10YT</t>
  </si>
  <si>
    <t>SG10YT</t>
  </si>
  <si>
    <t>Historical Data - Asia Highest Rated Yields</t>
  </si>
  <si>
    <t>Daily Percentage Change - Intraday Measure</t>
  </si>
  <si>
    <t>SQSQRT Daily Percentage Change - Intraday Measure</t>
  </si>
  <si>
    <t>Real Time Daily Percentage Change - IM</t>
  </si>
  <si>
    <t>Real Time SQSQRT Daily Percentage Change - IM</t>
  </si>
  <si>
    <t>Daily Percentage Change - Common Market Measure</t>
  </si>
  <si>
    <t>SQSQRT Daily Percentage Change - Common Market Measure</t>
  </si>
  <si>
    <t>Real Time Daily Percentage Change - CMM</t>
  </si>
  <si>
    <t>Real Time SQSQRT Daily Percentage Change - CMM</t>
  </si>
  <si>
    <t>Historical Data - Europe Highest Rated Yields</t>
  </si>
  <si>
    <t>DE10YT=RR</t>
  </si>
  <si>
    <t>DE10YT</t>
  </si>
  <si>
    <t>DK10YT=RR</t>
  </si>
  <si>
    <t>DK10YT</t>
  </si>
  <si>
    <t>NO10YT=RR</t>
  </si>
  <si>
    <t>NO10YT</t>
  </si>
  <si>
    <t>Historical Data - Americas Highest Rated Yields</t>
  </si>
  <si>
    <t>US10YT=RR</t>
  </si>
  <si>
    <t>CA10YT=RR</t>
  </si>
  <si>
    <t>Historical Data - Commodity Indices</t>
  </si>
  <si>
    <t>.BCOM</t>
  </si>
  <si>
    <t>.TRCCRBTR</t>
  </si>
  <si>
    <t>Bloomberg</t>
  </si>
  <si>
    <t>Reuters</t>
  </si>
  <si>
    <t>.AXVI</t>
  </si>
  <si>
    <t>.V2TX</t>
  </si>
  <si>
    <t>.VIX</t>
  </si>
  <si>
    <t>VSTOXX</t>
  </si>
  <si>
    <t>VIX</t>
  </si>
  <si>
    <t>AXVI</t>
  </si>
  <si>
    <t>Historical Data - AXVI</t>
  </si>
  <si>
    <t>Historical Data - VSTOXX</t>
  </si>
  <si>
    <t>Historical Data - VIX</t>
  </si>
  <si>
    <t>Historical Data - JPY</t>
  </si>
  <si>
    <t>AUD</t>
  </si>
  <si>
    <t>CAD</t>
  </si>
  <si>
    <t>EUR</t>
  </si>
  <si>
    <t>GBP</t>
  </si>
  <si>
    <t>NZD</t>
  </si>
  <si>
    <t>USD</t>
  </si>
  <si>
    <t>Historical Data - CHF</t>
  </si>
  <si>
    <t>Historical Data - XAU</t>
  </si>
  <si>
    <t>XAUAUD=R</t>
  </si>
  <si>
    <t>XAUCAD=R</t>
  </si>
  <si>
    <t>XAUEUR=R</t>
  </si>
  <si>
    <t>XAUGBP=R</t>
  </si>
  <si>
    <t>XAUNZD=R</t>
  </si>
  <si>
    <t>XAU=</t>
  </si>
  <si>
    <t>#N/A</t>
  </si>
  <si>
    <t>JPY</t>
  </si>
  <si>
    <t>CHF</t>
  </si>
  <si>
    <t>XAU</t>
  </si>
  <si>
    <t>Safe-Havens RT</t>
  </si>
  <si>
    <t>JPYAUD=R</t>
  </si>
  <si>
    <t>JPYCAD=R</t>
  </si>
  <si>
    <t>JPYEUR=R</t>
  </si>
  <si>
    <t>JPYGBP=R</t>
  </si>
  <si>
    <t>JPYNZD=R</t>
  </si>
  <si>
    <t>JPYUSD=R</t>
  </si>
  <si>
    <t>CHFAUD=R</t>
  </si>
  <si>
    <t>CHFCAD=R</t>
  </si>
  <si>
    <t>CHFEUR=R</t>
  </si>
  <si>
    <t>CHFGBP=R</t>
  </si>
  <si>
    <t>CHFNZD=R</t>
  </si>
  <si>
    <t>CHFUSD=R</t>
  </si>
  <si>
    <t>S&amp;P ASX 200 Volatility Index (AXVI)</t>
  </si>
  <si>
    <t>Risk Overview</t>
  </si>
  <si>
    <t>Indices CMM</t>
  </si>
  <si>
    <t>Indices IM</t>
  </si>
  <si>
    <t>Indices Meta</t>
  </si>
  <si>
    <t>Measure</t>
  </si>
  <si>
    <t>Reading</t>
  </si>
  <si>
    <t>Significance</t>
  </si>
  <si>
    <t>Score</t>
  </si>
  <si>
    <t>AXVI CMM</t>
  </si>
  <si>
    <t>AXVI IM</t>
  </si>
  <si>
    <t>AXVI Meta</t>
  </si>
  <si>
    <t>Asia Session Risk Tone</t>
  </si>
  <si>
    <t>Score Percentage</t>
  </si>
  <si>
    <t>US10YT</t>
  </si>
  <si>
    <t>CA10YT</t>
  </si>
  <si>
    <t>NZ10Y Meta</t>
  </si>
  <si>
    <t>AU10Y Meta</t>
  </si>
  <si>
    <t>SG10Y Meta</t>
  </si>
  <si>
    <t>NZ10Y Percent Change</t>
  </si>
  <si>
    <t>AU10Y Percent Change</t>
  </si>
  <si>
    <t>SG10Y Percent Change</t>
  </si>
  <si>
    <t>DE10Y Percent Change</t>
  </si>
  <si>
    <t>DE10Y Meta</t>
  </si>
  <si>
    <t>DK10Y Percent Change</t>
  </si>
  <si>
    <t>DK10Y Meta</t>
  </si>
  <si>
    <t>NO10Y Meta</t>
  </si>
  <si>
    <t>NO10Y Percent Change</t>
  </si>
  <si>
    <t>V2TX CMM</t>
  </si>
  <si>
    <t>V2TX IM</t>
  </si>
  <si>
    <t>V2TX Meta</t>
  </si>
  <si>
    <t>VSTOXX Volatility Index (V2TX)</t>
  </si>
  <si>
    <t>US10Y Percent Change</t>
  </si>
  <si>
    <t>US10Y Meta</t>
  </si>
  <si>
    <t>CA10Y Percent Change</t>
  </si>
  <si>
    <t>CA10Y Meta</t>
  </si>
  <si>
    <t>VIX CMM</t>
  </si>
  <si>
    <t>VIX IM</t>
  </si>
  <si>
    <t>VIX Meta</t>
  </si>
  <si>
    <t>Volatility Index (VIX)</t>
  </si>
  <si>
    <t>Strong Risk-On</t>
  </si>
  <si>
    <t>Strong Risk-Off</t>
  </si>
  <si>
    <t>Weak Risk-On</t>
  </si>
  <si>
    <t>Weak Risk-Off</t>
  </si>
  <si>
    <t>Neutral</t>
  </si>
  <si>
    <t>Score Percentage Quick Reference Guide</t>
  </si>
  <si>
    <t xml:space="preserve">Real Time Daily Percentage Change - Open To Close </t>
  </si>
  <si>
    <t xml:space="preserve">Real Time SQSQRT Daily Percentage Change - Open To Close </t>
  </si>
  <si>
    <t>Real Time Daily Percentage Change - Meta</t>
  </si>
  <si>
    <t>Real Time SQSQRT Daily Percentage Change - Meta</t>
  </si>
  <si>
    <t>Real Time Daily Percentage Change - Open To Close</t>
  </si>
  <si>
    <t xml:space="preserve">Real Time SQSQRT Daily Percentage Change - Meta </t>
  </si>
  <si>
    <t xml:space="preserve">Real Time Daily Percentage Change - Meta </t>
  </si>
  <si>
    <t xml:space="preserve">Real Time Daily Percentage Open To Close </t>
  </si>
  <si>
    <t>&gt;50%</t>
  </si>
  <si>
    <t>&gt;20%</t>
  </si>
  <si>
    <t>-20% - 20%</t>
  </si>
  <si>
    <t>&lt;-20%</t>
  </si>
  <si>
    <t>&lt;-50%</t>
  </si>
  <si>
    <t>1YMc1</t>
  </si>
  <si>
    <t>EU Session Risk Tone</t>
  </si>
  <si>
    <t>NA Session Risk Tone</t>
  </si>
  <si>
    <t>Risk On Factors</t>
  </si>
  <si>
    <t>Risk Off Factors</t>
  </si>
  <si>
    <t>Yield</t>
  </si>
  <si>
    <t>Open</t>
  </si>
  <si>
    <t>Last</t>
  </si>
  <si>
    <t>Bid Open</t>
  </si>
  <si>
    <t>Bid Close</t>
  </si>
  <si>
    <t>Trade Open</t>
  </si>
  <si>
    <t>Trade Close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</si>
</sst>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 tint="-0.249977111117893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7"/>
      <name val="Calibri"/>
      <family val="2"/>
      <scheme val="minor"/>
    </font>
    <font>
      <sz val="27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mediumGray">
        <fgColor theme="0" tint="-4.9989318521683403E-2"/>
        <bgColor rgb="FFC6EFCE"/>
      </patternFill>
    </fill>
    <fill>
      <patternFill patternType="mediumGray">
        <fgColor theme="0" tint="-4.9989318521683403E-2"/>
        <bgColor rgb="FFFFA6B4"/>
      </patternFill>
    </fill>
    <fill>
      <patternFill patternType="mediumGray">
        <fgColor theme="0" tint="-4.9989318521683403E-2"/>
        <bgColor theme="0"/>
      </patternFill>
    </fill>
    <fill>
      <patternFill patternType="solid">
        <fgColor rgb="FF63BE7B"/>
        <bgColor indexed="64"/>
      </patternFill>
    </fill>
    <fill>
      <patternFill patternType="solid">
        <fgColor rgb="FFC1DA81"/>
        <bgColor indexed="64"/>
      </patternFill>
    </fill>
    <fill>
      <patternFill patternType="solid">
        <fgColor rgb="FFFFEB84"/>
        <bgColor indexed="64"/>
      </patternFill>
    </fill>
    <fill>
      <patternFill patternType="solid">
        <fgColor rgb="FFFCB77A"/>
        <bgColor indexed="64"/>
      </patternFill>
    </fill>
    <fill>
      <patternFill patternType="solid">
        <fgColor rgb="FFF8696B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 quotePrefix="1"/>
    <xf numFmtId="0" fontId="0" fillId="0" borderId="0" xfId="0" applyFill="1" applyBorder="1"/>
    <xf numFmtId="0" fontId="0" fillId="0" borderId="0" xfId="0" applyBorder="1"/>
    <xf numFmtId="0" fontId="0" fillId="3" borderId="5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2" xfId="0" quotePrefix="1" applyFill="1" applyBorder="1" applyAlignment="1">
      <alignment horizontal="left"/>
    </xf>
    <xf numFmtId="2" fontId="0" fillId="3" borderId="3" xfId="0" applyNumberFormat="1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0" fontId="0" fillId="3" borderId="5" xfId="0" quotePrefix="1" applyFill="1" applyBorder="1" applyAlignment="1">
      <alignment horizontal="left"/>
    </xf>
    <xf numFmtId="2" fontId="0" fillId="3" borderId="0" xfId="0" applyNumberFormat="1" applyFill="1" applyBorder="1" applyAlignment="1">
      <alignment horizontal="center"/>
    </xf>
    <xf numFmtId="2" fontId="0" fillId="3" borderId="6" xfId="0" applyNumberFormat="1" applyFill="1" applyBorder="1" applyAlignment="1">
      <alignment horizontal="center"/>
    </xf>
    <xf numFmtId="0" fontId="0" fillId="3" borderId="7" xfId="0" quotePrefix="1" applyFill="1" applyBorder="1" applyAlignment="1">
      <alignment horizontal="left"/>
    </xf>
    <xf numFmtId="2" fontId="0" fillId="3" borderId="8" xfId="0" applyNumberFormat="1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0" xfId="0" applyFill="1" applyBorder="1"/>
    <xf numFmtId="0" fontId="0" fillId="3" borderId="6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7" xfId="0" applyFill="1" applyBorder="1"/>
    <xf numFmtId="14" fontId="0" fillId="0" borderId="0" xfId="0" applyNumberFormat="1"/>
    <xf numFmtId="15" fontId="0" fillId="3" borderId="5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15" fontId="0" fillId="3" borderId="8" xfId="0" applyNumberForma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0" fontId="0" fillId="3" borderId="5" xfId="1" applyNumberFormat="1" applyFont="1" applyFill="1" applyBorder="1" applyAlignment="1">
      <alignment horizontal="center"/>
    </xf>
    <xf numFmtId="10" fontId="0" fillId="3" borderId="0" xfId="1" applyNumberFormat="1" applyFont="1" applyFill="1" applyBorder="1" applyAlignment="1">
      <alignment horizontal="center"/>
    </xf>
    <xf numFmtId="10" fontId="0" fillId="3" borderId="6" xfId="1" applyNumberFormat="1" applyFont="1" applyFill="1" applyBorder="1" applyAlignment="1">
      <alignment horizontal="center"/>
    </xf>
    <xf numFmtId="10" fontId="0" fillId="3" borderId="14" xfId="1" applyNumberFormat="1" applyFont="1" applyFill="1" applyBorder="1" applyAlignment="1">
      <alignment horizontal="center"/>
    </xf>
    <xf numFmtId="10" fontId="0" fillId="3" borderId="10" xfId="1" applyNumberFormat="1" applyFont="1" applyFill="1" applyBorder="1" applyAlignment="1">
      <alignment horizontal="center"/>
    </xf>
    <xf numFmtId="10" fontId="0" fillId="3" borderId="11" xfId="1" applyNumberFormat="1" applyFont="1" applyFill="1" applyBorder="1" applyAlignment="1">
      <alignment horizontal="center"/>
    </xf>
    <xf numFmtId="10" fontId="0" fillId="3" borderId="12" xfId="1" applyNumberFormat="1" applyFont="1" applyFill="1" applyBorder="1" applyAlignment="1">
      <alignment horizontal="center"/>
    </xf>
    <xf numFmtId="10" fontId="0" fillId="3" borderId="7" xfId="1" applyNumberFormat="1" applyFont="1" applyFill="1" applyBorder="1" applyAlignment="1">
      <alignment horizontal="center"/>
    </xf>
    <xf numFmtId="10" fontId="0" fillId="3" borderId="8" xfId="1" applyNumberFormat="1" applyFont="1" applyFill="1" applyBorder="1" applyAlignment="1">
      <alignment horizontal="center"/>
    </xf>
    <xf numFmtId="10" fontId="0" fillId="3" borderId="9" xfId="1" applyNumberFormat="1" applyFont="1" applyFill="1" applyBorder="1" applyAlignment="1">
      <alignment horizontal="center"/>
    </xf>
    <xf numFmtId="10" fontId="0" fillId="3" borderId="15" xfId="1" applyNumberFormat="1" applyFont="1" applyFill="1" applyBorder="1" applyAlignment="1">
      <alignment horizontal="center"/>
    </xf>
    <xf numFmtId="10" fontId="0" fillId="3" borderId="5" xfId="0" applyNumberFormat="1" applyFill="1" applyBorder="1" applyAlignment="1">
      <alignment horizontal="center"/>
    </xf>
    <xf numFmtId="10" fontId="0" fillId="3" borderId="0" xfId="0" applyNumberFormat="1" applyFill="1" applyBorder="1" applyAlignment="1">
      <alignment horizontal="center"/>
    </xf>
    <xf numFmtId="10" fontId="0" fillId="3" borderId="6" xfId="0" applyNumberFormat="1" applyFill="1" applyBorder="1" applyAlignment="1">
      <alignment horizontal="center"/>
    </xf>
    <xf numFmtId="10" fontId="0" fillId="3" borderId="14" xfId="0" applyNumberFormat="1" applyFill="1" applyBorder="1" applyAlignment="1">
      <alignment horizontal="center"/>
    </xf>
    <xf numFmtId="10" fontId="0" fillId="3" borderId="7" xfId="0" applyNumberFormat="1" applyFill="1" applyBorder="1" applyAlignment="1">
      <alignment horizontal="center"/>
    </xf>
    <xf numFmtId="10" fontId="0" fillId="3" borderId="8" xfId="0" applyNumberFormat="1" applyFill="1" applyBorder="1" applyAlignment="1">
      <alignment horizontal="center"/>
    </xf>
    <xf numFmtId="10" fontId="0" fillId="3" borderId="9" xfId="0" applyNumberFormat="1" applyFill="1" applyBorder="1" applyAlignment="1">
      <alignment horizontal="center"/>
    </xf>
    <xf numFmtId="10" fontId="0" fillId="3" borderId="15" xfId="0" applyNumberForma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14" fontId="0" fillId="3" borderId="7" xfId="0" applyNumberFormat="1" applyFill="1" applyBorder="1" applyAlignment="1">
      <alignment horizontal="center"/>
    </xf>
    <xf numFmtId="10" fontId="0" fillId="3" borderId="5" xfId="0" applyNumberFormat="1" applyFill="1" applyBorder="1" applyAlignment="1">
      <alignment horizontal="center"/>
    </xf>
    <xf numFmtId="10" fontId="0" fillId="3" borderId="6" xfId="0" applyNumberFormat="1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10" fontId="5" fillId="3" borderId="8" xfId="0" applyNumberFormat="1" applyFont="1" applyFill="1" applyBorder="1" applyAlignment="1">
      <alignment horizontal="center"/>
    </xf>
    <xf numFmtId="0" fontId="0" fillId="3" borderId="11" xfId="0" applyFill="1" applyBorder="1"/>
    <xf numFmtId="0" fontId="6" fillId="3" borderId="3" xfId="0" applyFont="1" applyFill="1" applyBorder="1"/>
    <xf numFmtId="0" fontId="0" fillId="3" borderId="0" xfId="0" quotePrefix="1" applyFill="1" applyBorder="1" applyAlignment="1">
      <alignment horizontal="left"/>
    </xf>
    <xf numFmtId="10" fontId="0" fillId="3" borderId="1" xfId="0" applyNumberFormat="1" applyFill="1" applyBorder="1" applyAlignment="1">
      <alignment horizontal="center"/>
    </xf>
    <xf numFmtId="10" fontId="0" fillId="3" borderId="5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0" fontId="0" fillId="3" borderId="5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0" fontId="0" fillId="3" borderId="13" xfId="0" applyNumberFormat="1" applyFill="1" applyBorder="1" applyAlignment="1">
      <alignment horizontal="center"/>
    </xf>
    <xf numFmtId="2" fontId="0" fillId="3" borderId="15" xfId="0" applyNumberFormat="1" applyFill="1" applyBorder="1" applyAlignment="1">
      <alignment horizontal="center"/>
    </xf>
    <xf numFmtId="10" fontId="0" fillId="3" borderId="5" xfId="0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10" fontId="0" fillId="3" borderId="5" xfId="0" applyNumberFormat="1" applyFill="1" applyBorder="1" applyAlignment="1">
      <alignment horizontal="center"/>
    </xf>
    <xf numFmtId="10" fontId="0" fillId="3" borderId="6" xfId="0" applyNumberFormat="1" applyFill="1" applyBorder="1" applyAlignment="1">
      <alignment horizontal="center"/>
    </xf>
    <xf numFmtId="0" fontId="0" fillId="3" borderId="10" xfId="0" quotePrefix="1" applyFill="1" applyBorder="1" applyAlignment="1">
      <alignment horizontal="left"/>
    </xf>
    <xf numFmtId="164" fontId="0" fillId="3" borderId="12" xfId="0" quotePrefix="1" applyNumberForma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10" fontId="0" fillId="3" borderId="1" xfId="1" applyNumberFormat="1" applyFont="1" applyFill="1" applyBorder="1" applyAlignment="1">
      <alignment horizontal="center"/>
    </xf>
    <xf numFmtId="2" fontId="0" fillId="3" borderId="8" xfId="0" quotePrefix="1" applyNumberForma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0" fontId="0" fillId="3" borderId="5" xfId="0" applyNumberFormat="1" applyFill="1" applyBorder="1" applyAlignment="1">
      <alignment horizontal="center"/>
    </xf>
    <xf numFmtId="2" fontId="0" fillId="3" borderId="0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10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10" fontId="0" fillId="0" borderId="8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5" fontId="0" fillId="3" borderId="5" xfId="0" quotePrefix="1" applyNumberFormat="1" applyFill="1" applyBorder="1" applyAlignment="1">
      <alignment horizontal="center"/>
    </xf>
    <xf numFmtId="0" fontId="0" fillId="3" borderId="9" xfId="0" quotePrefix="1" applyFill="1" applyBorder="1" applyAlignment="1">
      <alignment horizontal="center"/>
    </xf>
    <xf numFmtId="0" fontId="0" fillId="3" borderId="5" xfId="0" quotePrefix="1" applyFill="1" applyBorder="1"/>
    <xf numFmtId="0" fontId="0" fillId="3" borderId="0" xfId="0" quotePrefix="1" applyFill="1" applyBorder="1"/>
    <xf numFmtId="0" fontId="0" fillId="3" borderId="6" xfId="0" quotePrefix="1" applyFill="1" applyBorder="1"/>
    <xf numFmtId="0" fontId="0" fillId="3" borderId="0" xfId="0" quotePrefix="1" applyFill="1" applyBorder="1" applyAlignment="1">
      <alignment horizontal="center"/>
    </xf>
    <xf numFmtId="164" fontId="0" fillId="3" borderId="6" xfId="0" quotePrefix="1" applyNumberFormat="1" applyFill="1" applyBorder="1" applyAlignment="1">
      <alignment horizontal="center"/>
    </xf>
    <xf numFmtId="0" fontId="0" fillId="3" borderId="6" xfId="0" quotePrefix="1" applyFill="1" applyBorder="1" applyAlignment="1">
      <alignment horizontal="center"/>
    </xf>
    <xf numFmtId="2" fontId="0" fillId="3" borderId="0" xfId="0" quotePrefix="1" applyNumberFormat="1" applyFill="1" applyBorder="1" applyAlignment="1">
      <alignment horizontal="center"/>
    </xf>
    <xf numFmtId="2" fontId="0" fillId="3" borderId="3" xfId="0" quotePrefix="1" applyNumberFormat="1" applyFill="1" applyBorder="1" applyAlignment="1">
      <alignment horizontal="center"/>
    </xf>
    <xf numFmtId="164" fontId="0" fillId="3" borderId="0" xfId="0" quotePrefix="1" applyNumberFormat="1" applyFill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0" fontId="8" fillId="3" borderId="5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13" borderId="7" xfId="0" applyFill="1" applyBorder="1" applyAlignment="1">
      <alignment horizontal="center"/>
    </xf>
    <xf numFmtId="0" fontId="0" fillId="13" borderId="8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9" fontId="0" fillId="13" borderId="8" xfId="0" applyNumberFormat="1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9" fontId="0" fillId="9" borderId="0" xfId="0" applyNumberFormat="1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0" fillId="12" borderId="0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0" fillId="10" borderId="0" xfId="0" applyFill="1" applyBorder="1" applyAlignment="1">
      <alignment horizontal="center"/>
    </xf>
    <xf numFmtId="9" fontId="0" fillId="12" borderId="0" xfId="0" applyNumberFormat="1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9" fontId="0" fillId="10" borderId="0" xfId="0" applyNumberFormat="1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0" fillId="11" borderId="5" xfId="0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165" fontId="0" fillId="11" borderId="0" xfId="0" quotePrefix="1" applyNumberFormat="1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5" borderId="23" xfId="0" applyFont="1" applyFill="1" applyBorder="1" applyAlignment="1">
      <alignment horizontal="center"/>
    </xf>
    <xf numFmtId="0" fontId="0" fillId="5" borderId="11" xfId="0" applyFont="1" applyFill="1" applyBorder="1" applyAlignment="1">
      <alignment horizontal="center"/>
    </xf>
    <xf numFmtId="9" fontId="10" fillId="8" borderId="2" xfId="1" applyFont="1" applyFill="1" applyBorder="1" applyAlignment="1">
      <alignment horizontal="center" vertical="center"/>
    </xf>
    <xf numFmtId="9" fontId="10" fillId="8" borderId="26" xfId="1" applyFont="1" applyFill="1" applyBorder="1" applyAlignment="1">
      <alignment horizontal="center" vertical="center"/>
    </xf>
    <xf numFmtId="9" fontId="10" fillId="8" borderId="5" xfId="1" applyFont="1" applyFill="1" applyBorder="1" applyAlignment="1">
      <alignment horizontal="center" vertical="center"/>
    </xf>
    <xf numFmtId="9" fontId="10" fillId="8" borderId="22" xfId="1" applyFont="1" applyFill="1" applyBorder="1" applyAlignment="1">
      <alignment horizontal="center" vertical="center"/>
    </xf>
    <xf numFmtId="9" fontId="10" fillId="8" borderId="16" xfId="1" applyFont="1" applyFill="1" applyBorder="1" applyAlignment="1">
      <alignment horizontal="center" vertical="center"/>
    </xf>
    <xf numFmtId="9" fontId="10" fillId="8" borderId="28" xfId="1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9" fillId="7" borderId="16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/>
    </xf>
    <xf numFmtId="0" fontId="9" fillId="6" borderId="25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21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27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horizontal="center"/>
    </xf>
    <xf numFmtId="0" fontId="0" fillId="5" borderId="24" xfId="0" applyFont="1" applyFill="1" applyBorder="1" applyAlignment="1">
      <alignment horizontal="center"/>
    </xf>
    <xf numFmtId="2" fontId="0" fillId="0" borderId="8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7" fillId="0" borderId="10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0" fontId="8" fillId="3" borderId="0" xfId="0" applyNumberFormat="1" applyFont="1" applyFill="1" applyBorder="1" applyAlignment="1">
      <alignment horizontal="center" vertical="center"/>
    </xf>
    <xf numFmtId="10" fontId="8" fillId="3" borderId="6" xfId="0" applyNumberFormat="1" applyFont="1" applyFill="1" applyBorder="1" applyAlignment="1">
      <alignment horizontal="center" vertical="center"/>
    </xf>
    <xf numFmtId="10" fontId="8" fillId="3" borderId="7" xfId="0" applyNumberFormat="1" applyFont="1" applyFill="1" applyBorder="1" applyAlignment="1">
      <alignment horizontal="center" vertical="center"/>
    </xf>
    <xf numFmtId="10" fontId="8" fillId="3" borderId="8" xfId="0" applyNumberFormat="1" applyFont="1" applyFill="1" applyBorder="1" applyAlignment="1">
      <alignment horizontal="center" vertical="center"/>
    </xf>
    <xf numFmtId="10" fontId="8" fillId="3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2" fontId="0" fillId="3" borderId="7" xfId="0" applyNumberFormat="1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10" fontId="0" fillId="3" borderId="5" xfId="0" applyNumberFormat="1" applyFill="1" applyBorder="1" applyAlignment="1">
      <alignment horizontal="center"/>
    </xf>
    <xf numFmtId="10" fontId="0" fillId="3" borderId="6" xfId="0" applyNumberFormat="1" applyFill="1" applyBorder="1" applyAlignment="1">
      <alignment horizontal="center"/>
    </xf>
    <xf numFmtId="10" fontId="0" fillId="3" borderId="2" xfId="0" applyNumberFormat="1" applyFill="1" applyBorder="1" applyAlignment="1">
      <alignment horizontal="center"/>
    </xf>
    <xf numFmtId="10" fontId="0" fillId="3" borderId="4" xfId="0" applyNumberForma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8696B"/>
      <color rgb="FFFCB77A"/>
      <color rgb="FFFFEB84"/>
      <color rgb="FFC1DA81"/>
      <color rgb="FF63BE7B"/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pldatasource.rhistoryrtdserver">
      <tp t="s">
        <v>Updated at 12:09:16</v>
        <stp/>
        <stp>{F317A71E-F4F6-484E-B825-34E0E785106F}_x0000_</stp>
        <tr r="H2" s="20"/>
      </tp>
      <tp t="s">
        <v>Updated at 12:09:16</v>
        <stp/>
        <stp>{3FC24147-3ACC-4C32-B38C-59F1D53C9BD8}_x0000_</stp>
        <tr r="I2" s="13"/>
      </tp>
      <tp t="s">
        <v>Updated at 12:09:16</v>
        <stp/>
        <stp>{A84D172B-51DC-4D6D-8BA8-E27823E95172}_x0000_</stp>
        <tr r="H2" s="18"/>
      </tp>
      <tp t="s">
        <v>Updated at 12:09:16</v>
        <stp/>
        <stp>{20CFF264-89E7-4DF0-A101-78A65088A510}_x0000_</stp>
        <tr r="I2" s="1"/>
      </tp>
      <tp t="s">
        <v>Updated at 12:09:18</v>
        <stp/>
        <stp>{712782DD-7BEC-43CF-806A-1D94DFBBD8FD}_x0000_</stp>
        <tr r="I2" s="14"/>
      </tp>
      <tp t="s">
        <v>Updated at 12:09:16</v>
        <stp/>
        <stp>{AAEDAAC0-70C3-42E3-9CF1-85972B8757A2}_x0000_</stp>
        <tr r="H2" s="23"/>
      </tp>
      <tp t="s">
        <v>Updated at 12:09:16</v>
        <stp/>
        <stp>{19FD4687-B962-4929-B34A-F765039F1A4D}_x0000_</stp>
        <tr r="I2" s="4"/>
      </tp>
      <tp t="s">
        <v>Updated at 12:09:17</v>
        <stp/>
        <stp>{64A0B726-E84E-4600-9232-AF071673B341}_x0000_</stp>
        <tr r="H2" s="17"/>
      </tp>
      <tp t="s">
        <v>Updated at 12:09:15</v>
        <stp/>
        <stp>{4F2D5241-7728-4122-BBB0-22E94453B414}_x0000_</stp>
        <tr r="H2" s="21"/>
      </tp>
      <tp t="s">
        <v>Updated at 12:09:15</v>
        <stp/>
        <stp>{6485916F-A6A4-439F-B95F-B518AFAF9AC7}_x0000_</stp>
        <tr r="H2" s="10"/>
      </tp>
    </main>
    <main first="pldatasource.trrtdserver">
      <tp t="s">
        <v>Updated at 12:45:08</v>
        <stp/>
        <stp>{CF083CEE-D7CF-46E2-9106-0D1074FDF012}_x0000_</stp>
        <tr r="B2" s="4"/>
      </tp>
      <tp t="s">
        <v>Updated at 12:09:14</v>
        <stp/>
        <stp>{80A96524-2E57-439C-BC96-6B69288DAF5A}_x0000_</stp>
        <tr r="B2" s="5"/>
      </tp>
      <tp t="s">
        <v>Updated at 12:44:51</v>
        <stp/>
        <stp>{08415A7B-C343-402E-AFAE-E292DCEADDE0}_x0000_</stp>
        <tr r="B2" s="12"/>
      </tp>
      <tp t="s">
        <v>Updated at 12:44:46</v>
        <stp/>
        <stp>{74CA4A70-6087-4F07-9536-076564EC97D3}_x0000_</stp>
        <tr r="B2" s="19"/>
      </tp>
      <tp t="s">
        <v>Updated at 12:44:18</v>
        <stp/>
        <stp>{E68599B7-9AAF-4B19-982A-4A3B158223D4}_x0000_</stp>
        <tr r="B2" s="21"/>
      </tp>
      <tp t="s">
        <v>Updated at 12:45:08</v>
        <stp/>
        <stp>{FAACF36B-74DF-46DC-83CE-BB8D828DAB10}_x0000_</stp>
        <tr r="B2" s="3"/>
      </tp>
      <tp t="s">
        <v>Updated at 12:30:08</v>
        <stp/>
        <stp>{5C5AE274-FB5D-4D93-AE13-E6FFD1754A80}_x0000_</stp>
        <tr r="B2" s="23"/>
      </tp>
      <tp t="s">
        <v>Updated at 12:45:07</v>
        <stp/>
        <stp>{196F7915-F611-42FB-ADFF-F07F49E5337F}_x0000_</stp>
        <tr r="B2" s="20"/>
      </tp>
      <tp t="s">
        <v>Updated at 12:40:38</v>
        <stp/>
        <stp>{6D2D6193-02EE-485B-8080-72CA2C11E85F}_x0000_</stp>
        <tr r="B2" s="1"/>
      </tp>
      <tp t="s">
        <v>Updated at 12:45:07</v>
        <stp/>
        <stp>{EAE09317-4D2D-4BD3-8549-B4111BE978CB}_x0000_</stp>
        <tr r="B2" s="22"/>
      </tp>
      <tp t="s">
        <v>Updated at 12:09:14</v>
        <stp/>
        <stp>{90188BB2-6E99-4934-BF93-4F902479AF0D}_x0000_</stp>
        <tr r="B2" s="18"/>
      </tp>
      <tp t="s">
        <v>Updated at 12:45:11</v>
        <stp/>
        <stp>{86BB214D-192A-4315-BCD1-FAB766F2C10E}_x0000_</stp>
        <tr r="B2" s="11"/>
      </tp>
      <tp t="s">
        <v>Updated at 12:45:02</v>
        <stp/>
        <stp>{4DC4AB5C-65AA-4630-A6E0-6F64FDEF83A0}_x0000_</stp>
        <tr r="B2" s="8"/>
      </tp>
      <tp t="s">
        <v>Updated at 12:40:38</v>
        <stp/>
        <stp>{B74C786F-48AC-4446-92AD-4256A99EBE69}_x0000_</stp>
        <tr r="B2" s="10"/>
      </tp>
      <tp t="s">
        <v>Updated at 12:45:11</v>
        <stp/>
        <stp>{E8F4F3C1-63E0-4612-8D0B-239BFCF4DF78}_x0000_</stp>
        <tr r="B2" s="13"/>
      </tp>
      <tp t="s">
        <v>Updated at 12:45:11</v>
        <stp/>
        <stp>{0030F33A-D7AD-4562-A4C9-B59487DF4C06}_x0000_</stp>
        <tr r="B2" s="14"/>
      </tp>
      <tp t="s">
        <v>Updated at 12:42:42</v>
        <stp/>
        <stp>{656E857E-8746-4825-B6F3-D13CC6E0C323}_x0000_</stp>
        <tr r="B2" s="17"/>
      </tp>
      <tp t="s">
        <v>Updated at 12:45:07</v>
        <stp/>
        <stp>{07D85B4D-5BE1-4750-984B-8CD94B443C36}_x0000_</stp>
        <tr r="B2" s="7"/>
      </tp>
      <tp t="s">
        <v>Updated at 12:45:12</v>
        <stp/>
        <stp>{7E6603EC-565D-4891-A4BF-B946E821A857}_x0000_</stp>
        <tr r="B2" s="15"/>
      </tp>
    </main>
    <main first="pldatasource.rhistoryrtdserver">
      <tp t="s">
        <v>Updated at 12:09:16</v>
        <stp/>
        <stp>{473C0B18-AD71-4C92-80C1-2CD75AE4D41A}_x0000_</stp>
        <tr r="H2" s="12"/>
      </tp>
      <tp t="s">
        <v>Updated at 12:09:16</v>
        <stp/>
        <stp>{7B616CBD-0AD9-4CBB-B9C0-2D529CD04D8F}_x0000_</stp>
        <tr r="H2" s="19"/>
      </tp>
      <tp t="s">
        <v>Updated at 12:09:17</v>
        <stp/>
        <stp>{EBE86FD0-5479-46CD-96AC-E9521A872B8A}_x0000_</stp>
        <tr r="I2" s="3"/>
      </tp>
      <tp t="s">
        <v>Updated at 12:09:16</v>
        <stp/>
        <stp>{FEF04EA7-803B-4A40-A5D2-50607ECDBAE7}_x0000_</stp>
        <tr r="H2" s="8"/>
      </tp>
      <tp t="s">
        <v>Updated at 12:09:17</v>
        <stp/>
        <stp>{B34F63B8-0203-49BB-BB4D-B423553D7255}_x0000_</stp>
        <tr r="H2" s="11"/>
      </tp>
      <tp t="s">
        <v>Updated at 12:09:15</v>
        <stp/>
        <stp>{C94258A9-BD35-4714-88C1-4B90D1F73F6B}_x0000_</stp>
        <tr r="H2" s="22"/>
      </tp>
      <tp t="s">
        <v>Updated at 12:09:16</v>
        <stp/>
        <stp>{8E2B1479-C598-41E7-9F77-CB5F17C0014E}_x0000_</stp>
        <tr r="H2" s="5"/>
      </tp>
      <tp t="s">
        <v>Updated at 12:09:16</v>
        <stp/>
        <stp>{ECFEAEB1-CEF2-4169-9C88-FA354040056F}_x0000_</stp>
        <tr r="I2" s="15"/>
      </tp>
      <tp t="s">
        <v>Updated at 12:09:16</v>
        <stp/>
        <stp>{22420F53-C9B1-4D8D-96AB-4CE7CBE379DA}_x0000_</stp>
        <tr r="H2" s="7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volatileDependencies" Target="volatileDependenci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7.xml"/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Asia Indices Common Market Measure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58D-413C-8097-B39A7B3216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'Asia Equities'!$Y$41:$AE$41</c:f>
              <c:strCache>
                <c:ptCount val="7"/>
                <c:pt idx="0">
                  <c:v>Topix</c:v>
                </c:pt>
                <c:pt idx="1">
                  <c:v>Hang Seng</c:v>
                </c:pt>
                <c:pt idx="2">
                  <c:v>CSI300</c:v>
                </c:pt>
                <c:pt idx="3">
                  <c:v>KOSPI</c:v>
                </c:pt>
                <c:pt idx="4">
                  <c:v>ASX200</c:v>
                </c:pt>
                <c:pt idx="5">
                  <c:v>NZX50</c:v>
                </c:pt>
                <c:pt idx="6">
                  <c:v>Average</c:v>
                </c:pt>
              </c:strCache>
            </c:strRef>
          </c:cat>
          <c:val>
            <c:numRef>
              <c:f>'Asia Equities'!$Y$42:$AE$42</c:f>
              <c:numCache>
                <c:formatCode>0.00%</c:formatCode>
                <c:ptCount val="7"/>
                <c:pt idx="0">
                  <c:v>-2.6519269653217502E-3</c:v>
                </c:pt>
                <c:pt idx="1">
                  <c:v>2.6868474306773727E-4</c:v>
                </c:pt>
                <c:pt idx="2">
                  <c:v>7.4746177658608639E-4</c:v>
                </c:pt>
                <c:pt idx="3">
                  <c:v>1.0861059814078595E-2</c:v>
                </c:pt>
                <c:pt idx="4">
                  <c:v>-1.6432562193675606E-3</c:v>
                </c:pt>
                <c:pt idx="5">
                  <c:v>-4.0820180879328743E-3</c:v>
                </c:pt>
                <c:pt idx="6">
                  <c:v>5.8333417685170572E-4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D-413C-8097-B39A7B3216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catAx>
        <c:axId val="162848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Algn val="ctr"/>
        <c:lblOffset val="100"/>
        <c:noMultiLvlLbl val="0"/>
      </c:cat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Safe-Havens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Safe-Havens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294-410F-BB44-4D7D20050E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XAU!$CF$4:$CH$4</c:f>
              <c:strCache>
                <c:ptCount val="3"/>
                <c:pt idx="0">
                  <c:v>JPY</c:v>
                </c:pt>
                <c:pt idx="1">
                  <c:v>CHF</c:v>
                </c:pt>
                <c:pt idx="2">
                  <c:v>XAU</c:v>
                </c:pt>
              </c:strCache>
            </c:strRef>
          </c:cat>
          <c:val>
            <c:numRef>
              <c:f>XAU!$CF$6:$CH$6</c:f>
              <c:numCache>
                <c:formatCode>0.00%</c:formatCode>
                <c:ptCount val="3"/>
                <c:pt idx="0">
                  <c:v>1.7256583648528072E-3</c:v>
                </c:pt>
                <c:pt idx="1">
                  <c:v>-3.8254755046807014E-3</c:v>
                </c:pt>
                <c:pt idx="2">
                  <c:v>-5.7316308088107551E-3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94-410F-BB44-4D7D20050E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2"/>
        <c:overlap val="-27"/>
        <c:axId val="1628483983"/>
        <c:axId val="1642656783"/>
      </c:barChart>
      <c:catAx>
        <c:axId val="162848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Algn val="ctr"/>
        <c:lblOffset val="100"/>
        <c:noMultiLvlLbl val="0"/>
      </c:cat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V2TX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100-4B84-9953-6678E1BB8A3D}"/>
              </c:ext>
            </c:extLst>
          </c:dPt>
          <c:dPt>
            <c:idx val="30"/>
            <c:invertIfNegative val="0"/>
            <c:bubble3D val="0"/>
            <c:spPr>
              <a:pattFill prst="pct50">
                <a:fgClr>
                  <a:sysClr val="windowText" lastClr="000000"/>
                </a:fgClr>
                <a:bgClr>
                  <a:sysClr val="window" lastClr="FFFFFF">
                    <a:lumMod val="75000"/>
                  </a:sys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100-4B84-9953-6678E1BB8A3D}"/>
              </c:ext>
            </c:extLst>
          </c:dPt>
          <c:dLbls>
            <c:delete val="1"/>
          </c:dLbls>
          <c:cat>
            <c:numRef>
              <c:f>V2TX!$H$6:$H$36</c:f>
              <c:numCache>
                <c:formatCode>d\-mmm\-yy</c:formatCode>
                <c:ptCount val="31"/>
                <c:pt idx="0">
                  <c:v>44804</c:v>
                </c:pt>
                <c:pt idx="1">
                  <c:v>44803</c:v>
                </c:pt>
                <c:pt idx="2">
                  <c:v>44802</c:v>
                </c:pt>
                <c:pt idx="3">
                  <c:v>44799</c:v>
                </c:pt>
                <c:pt idx="4">
                  <c:v>44798</c:v>
                </c:pt>
                <c:pt idx="5">
                  <c:v>44797</c:v>
                </c:pt>
                <c:pt idx="6">
                  <c:v>44796</c:v>
                </c:pt>
                <c:pt idx="7">
                  <c:v>44795</c:v>
                </c:pt>
                <c:pt idx="8">
                  <c:v>44792</c:v>
                </c:pt>
                <c:pt idx="9">
                  <c:v>44791</c:v>
                </c:pt>
                <c:pt idx="10">
                  <c:v>44790</c:v>
                </c:pt>
                <c:pt idx="11">
                  <c:v>44789</c:v>
                </c:pt>
                <c:pt idx="12">
                  <c:v>44788</c:v>
                </c:pt>
                <c:pt idx="13">
                  <c:v>44785</c:v>
                </c:pt>
                <c:pt idx="14">
                  <c:v>44784</c:v>
                </c:pt>
                <c:pt idx="15">
                  <c:v>44783</c:v>
                </c:pt>
                <c:pt idx="16">
                  <c:v>44782</c:v>
                </c:pt>
                <c:pt idx="17">
                  <c:v>44781</c:v>
                </c:pt>
                <c:pt idx="18">
                  <c:v>44778</c:v>
                </c:pt>
                <c:pt idx="19">
                  <c:v>44777</c:v>
                </c:pt>
                <c:pt idx="20">
                  <c:v>44776</c:v>
                </c:pt>
                <c:pt idx="21">
                  <c:v>44775</c:v>
                </c:pt>
                <c:pt idx="22">
                  <c:v>44774</c:v>
                </c:pt>
                <c:pt idx="23">
                  <c:v>44771</c:v>
                </c:pt>
                <c:pt idx="24">
                  <c:v>44770</c:v>
                </c:pt>
                <c:pt idx="25">
                  <c:v>44769</c:v>
                </c:pt>
                <c:pt idx="26">
                  <c:v>44768</c:v>
                </c:pt>
                <c:pt idx="27">
                  <c:v>44767</c:v>
                </c:pt>
                <c:pt idx="28">
                  <c:v>44764</c:v>
                </c:pt>
                <c:pt idx="29">
                  <c:v>44763</c:v>
                </c:pt>
                <c:pt idx="30">
                  <c:v>44762</c:v>
                </c:pt>
              </c:numCache>
            </c:numRef>
          </c:cat>
          <c:val>
            <c:numRef>
              <c:f>V2TX!$N$6:$N$36</c:f>
              <c:numCache>
                <c:formatCode>0.00%</c:formatCode>
                <c:ptCount val="31"/>
                <c:pt idx="0">
                  <c:v>1.4268442702403501E-2</c:v>
                </c:pt>
                <c:pt idx="1">
                  <c:v>-3.2988806992643891E-3</c:v>
                </c:pt>
                <c:pt idx="2">
                  <c:v>6.7670413839408028E-2</c:v>
                </c:pt>
                <c:pt idx="3">
                  <c:v>7.8526639427161232E-2</c:v>
                </c:pt>
                <c:pt idx="4">
                  <c:v>-2.8772597077555907E-2</c:v>
                </c:pt>
                <c:pt idx="5">
                  <c:v>-5.4719475869650869E-2</c:v>
                </c:pt>
                <c:pt idx="6">
                  <c:v>-1.6208592454015975E-2</c:v>
                </c:pt>
                <c:pt idx="7">
                  <c:v>0.11339291889231078</c:v>
                </c:pt>
                <c:pt idx="8">
                  <c:v>8.4435523007014512E-2</c:v>
                </c:pt>
                <c:pt idx="9">
                  <c:v>-3.4424694332454925E-3</c:v>
                </c:pt>
                <c:pt idx="10">
                  <c:v>6.6027699013427657E-2</c:v>
                </c:pt>
                <c:pt idx="11">
                  <c:v>-1.1549259235237893E-2</c:v>
                </c:pt>
                <c:pt idx="12">
                  <c:v>1.7564535289348069E-2</c:v>
                </c:pt>
                <c:pt idx="13">
                  <c:v>-2.0252451308673276E-2</c:v>
                </c:pt>
                <c:pt idx="14">
                  <c:v>-6.3195865879739146E-3</c:v>
                </c:pt>
                <c:pt idx="15">
                  <c:v>-6.4190001717917819E-2</c:v>
                </c:pt>
                <c:pt idx="16">
                  <c:v>5.4304563793033063E-2</c:v>
                </c:pt>
                <c:pt idx="17">
                  <c:v>-3.3644589911436214E-2</c:v>
                </c:pt>
                <c:pt idx="18">
                  <c:v>1.7891581558799111E-2</c:v>
                </c:pt>
                <c:pt idx="19">
                  <c:v>4.9324805184922799E-3</c:v>
                </c:pt>
                <c:pt idx="20">
                  <c:v>-6.0187191082132774E-2</c:v>
                </c:pt>
                <c:pt idx="21">
                  <c:v>3.527490473598268E-2</c:v>
                </c:pt>
                <c:pt idx="22">
                  <c:v>2.9482311061694903E-2</c:v>
                </c:pt>
                <c:pt idx="23">
                  <c:v>-1.1053373651027374E-2</c:v>
                </c:pt>
                <c:pt idx="24">
                  <c:v>-6.1934093905578566E-2</c:v>
                </c:pt>
                <c:pt idx="25">
                  <c:v>-5.9600032854723504E-2</c:v>
                </c:pt>
                <c:pt idx="26">
                  <c:v>4.2232105368287663E-2</c:v>
                </c:pt>
                <c:pt idx="27">
                  <c:v>1.9631070543834148E-2</c:v>
                </c:pt>
                <c:pt idx="28">
                  <c:v>-5.8492965738548466E-2</c:v>
                </c:pt>
                <c:pt idx="29">
                  <c:v>-6.7448369991642929E-2</c:v>
                </c:pt>
                <c:pt idx="30">
                  <c:v>2.5535753048346949E-2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00-4B84-9953-6678E1BB8A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27"/>
        <c:axId val="1628483983"/>
        <c:axId val="1642656783"/>
      </c:barChart>
      <c:dateAx>
        <c:axId val="1628483983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Offset val="100"/>
        <c:baseTimeUnit val="days"/>
        <c:majorUnit val="30"/>
        <c:majorTimeUnit val="days"/>
      </c:dateAx>
      <c:valAx>
        <c:axId val="1642656783"/>
        <c:scaling>
          <c:orientation val="minMax"/>
        </c:scaling>
        <c:delete val="1"/>
        <c:axPos val="r"/>
        <c:numFmt formatCode="0.00%" sourceLinked="1"/>
        <c:majorTickMark val="none"/>
        <c:minorTickMark val="none"/>
        <c:tickLblPos val="nextTo"/>
        <c:crossAx val="162848398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DE10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61F-43EF-937A-D9B5BEF872BA}"/>
              </c:ext>
            </c:extLst>
          </c:dPt>
          <c:dPt>
            <c:idx val="30"/>
            <c:invertIfNegative val="0"/>
            <c:bubble3D val="0"/>
            <c:spPr>
              <a:pattFill prst="pct50">
                <a:fgClr>
                  <a:sysClr val="windowText" lastClr="000000"/>
                </a:fgClr>
                <a:bgClr>
                  <a:sysClr val="window" lastClr="FFFFFF">
                    <a:lumMod val="75000"/>
                  </a:sys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61F-43EF-937A-D9B5BEF872BA}"/>
              </c:ext>
            </c:extLst>
          </c:dPt>
          <c:dLbls>
            <c:delete val="1"/>
          </c:dLbls>
          <c:cat>
            <c:numRef>
              <c:f>'DE10'!$H$6:$H$36</c:f>
              <c:numCache>
                <c:formatCode>d\-mmm\-yy</c:formatCode>
                <c:ptCount val="31"/>
                <c:pt idx="0">
                  <c:v>44804</c:v>
                </c:pt>
                <c:pt idx="1">
                  <c:v>44803</c:v>
                </c:pt>
                <c:pt idx="2">
                  <c:v>44802</c:v>
                </c:pt>
                <c:pt idx="3">
                  <c:v>44799</c:v>
                </c:pt>
                <c:pt idx="4">
                  <c:v>44798</c:v>
                </c:pt>
                <c:pt idx="5">
                  <c:v>44797</c:v>
                </c:pt>
                <c:pt idx="6">
                  <c:v>44796</c:v>
                </c:pt>
                <c:pt idx="7">
                  <c:v>44795</c:v>
                </c:pt>
                <c:pt idx="8">
                  <c:v>44792</c:v>
                </c:pt>
                <c:pt idx="9">
                  <c:v>44791</c:v>
                </c:pt>
                <c:pt idx="10">
                  <c:v>44790</c:v>
                </c:pt>
                <c:pt idx="11">
                  <c:v>44789</c:v>
                </c:pt>
                <c:pt idx="12">
                  <c:v>44788</c:v>
                </c:pt>
                <c:pt idx="13">
                  <c:v>44785</c:v>
                </c:pt>
                <c:pt idx="14">
                  <c:v>44784</c:v>
                </c:pt>
                <c:pt idx="15">
                  <c:v>44783</c:v>
                </c:pt>
                <c:pt idx="16">
                  <c:v>44782</c:v>
                </c:pt>
                <c:pt idx="17">
                  <c:v>44781</c:v>
                </c:pt>
                <c:pt idx="18">
                  <c:v>44778</c:v>
                </c:pt>
                <c:pt idx="19">
                  <c:v>44777</c:v>
                </c:pt>
                <c:pt idx="20">
                  <c:v>44776</c:v>
                </c:pt>
                <c:pt idx="21">
                  <c:v>44775</c:v>
                </c:pt>
                <c:pt idx="22">
                  <c:v>44774</c:v>
                </c:pt>
                <c:pt idx="23">
                  <c:v>44771</c:v>
                </c:pt>
                <c:pt idx="24">
                  <c:v>44770</c:v>
                </c:pt>
                <c:pt idx="25">
                  <c:v>44769</c:v>
                </c:pt>
                <c:pt idx="26">
                  <c:v>44768</c:v>
                </c:pt>
                <c:pt idx="27">
                  <c:v>44767</c:v>
                </c:pt>
                <c:pt idx="28">
                  <c:v>44764</c:v>
                </c:pt>
                <c:pt idx="29">
                  <c:v>44763</c:v>
                </c:pt>
                <c:pt idx="30">
                  <c:v>44762</c:v>
                </c:pt>
              </c:numCache>
            </c:numRef>
          </c:cat>
          <c:val>
            <c:numRef>
              <c:f>'DE10'!$O$6:$O$36</c:f>
              <c:numCache>
                <c:formatCode>0.00%</c:formatCode>
                <c:ptCount val="31"/>
                <c:pt idx="0">
                  <c:v>3.9735099337748381E-2</c:v>
                </c:pt>
                <c:pt idx="1">
                  <c:v>3.3222591362127014E-3</c:v>
                </c:pt>
                <c:pt idx="2">
                  <c:v>7.6537911301859787E-2</c:v>
                </c:pt>
                <c:pt idx="3">
                  <c:v>5.1918735891647819E-2</c:v>
                </c:pt>
                <c:pt idx="4">
                  <c:v>-2.4944974321349987E-2</c:v>
                </c:pt>
                <c:pt idx="5">
                  <c:v>3.1794095382286176E-2</c:v>
                </c:pt>
                <c:pt idx="6">
                  <c:v>7.8367346938775395E-2</c:v>
                </c:pt>
                <c:pt idx="7">
                  <c:v>-7.2933549432738229E-3</c:v>
                </c:pt>
                <c:pt idx="8">
                  <c:v>0.1238615664845172</c:v>
                </c:pt>
                <c:pt idx="9">
                  <c:v>1.8552875695732853E-2</c:v>
                </c:pt>
                <c:pt idx="10">
                  <c:v>0.10112359550561807</c:v>
                </c:pt>
                <c:pt idx="11">
                  <c:v>8.4163898117386435E-2</c:v>
                </c:pt>
                <c:pt idx="12">
                  <c:v>-8.7878787878787848E-2</c:v>
                </c:pt>
                <c:pt idx="13">
                  <c:v>2.3784901758014499E-2</c:v>
                </c:pt>
                <c:pt idx="14">
                  <c:v>9.1422121896162487E-2</c:v>
                </c:pt>
                <c:pt idx="15">
                  <c:v>-4.0086673889490824E-2</c:v>
                </c:pt>
                <c:pt idx="16">
                  <c:v>2.8985507246376836E-2</c:v>
                </c:pt>
                <c:pt idx="17">
                  <c:v>-6.6597294484911501E-2</c:v>
                </c:pt>
                <c:pt idx="18">
                  <c:v>0.18788627935723104</c:v>
                </c:pt>
                <c:pt idx="19">
                  <c:v>-7.4370709382150971E-2</c:v>
                </c:pt>
                <c:pt idx="20">
                  <c:v>0.11764705882352937</c:v>
                </c:pt>
                <c:pt idx="21">
                  <c:v>2.7595269382391614E-2</c:v>
                </c:pt>
                <c:pt idx="22">
                  <c:v>-7.757575757575752E-2</c:v>
                </c:pt>
                <c:pt idx="23">
                  <c:v>2.9962546816479287E-2</c:v>
                </c:pt>
                <c:pt idx="24">
                  <c:v>-0.14605543710021313</c:v>
                </c:pt>
                <c:pt idx="25">
                  <c:v>1.0775862068965407E-2</c:v>
                </c:pt>
                <c:pt idx="26">
                  <c:v>-9.9029126213592208E-2</c:v>
                </c:pt>
                <c:pt idx="27">
                  <c:v>6.8426197458456677E-3</c:v>
                </c:pt>
                <c:pt idx="28">
                  <c:v>-0.16147540983606562</c:v>
                </c:pt>
                <c:pt idx="29">
                  <c:v>-3.1746031746031772E-2</c:v>
                </c:pt>
                <c:pt idx="30">
                  <c:v>-1.4084507042253534E-2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61F-43EF-937A-D9B5BEF872B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dateAx>
        <c:axId val="1628483983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Offset val="100"/>
        <c:baseTimeUnit val="days"/>
        <c:majorUnit val="30"/>
        <c:majorTimeUnit val="days"/>
      </c:dateAx>
      <c:valAx>
        <c:axId val="1642656783"/>
        <c:scaling>
          <c:orientation val="minMax"/>
        </c:scaling>
        <c:delete val="1"/>
        <c:axPos val="r"/>
        <c:numFmt formatCode="0.00%" sourceLinked="1"/>
        <c:majorTickMark val="none"/>
        <c:minorTickMark val="none"/>
        <c:tickLblPos val="nextTo"/>
        <c:crossAx val="162848398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CDD-43AF-8561-055A2D0DB848}"/>
              </c:ext>
            </c:extLst>
          </c:dPt>
          <c:dPt>
            <c:idx val="30"/>
            <c:invertIfNegative val="0"/>
            <c:bubble3D val="0"/>
            <c:spPr>
              <a:pattFill prst="pct50">
                <a:fgClr>
                  <a:sysClr val="windowText" lastClr="000000"/>
                </a:fgClr>
                <a:bgClr>
                  <a:sysClr val="window" lastClr="FFFFFF">
                    <a:lumMod val="75000"/>
                  </a:sys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CDD-43AF-8561-055A2D0DB848}"/>
              </c:ext>
            </c:extLst>
          </c:dPt>
          <c:dLbls>
            <c:delete val="1"/>
          </c:dLbls>
          <c:cat>
            <c:numRef>
              <c:f>'DK10'!$H$6:$H$36</c:f>
              <c:numCache>
                <c:formatCode>d\-mmm\-yy</c:formatCode>
                <c:ptCount val="31"/>
                <c:pt idx="0">
                  <c:v>44804</c:v>
                </c:pt>
                <c:pt idx="1">
                  <c:v>44803</c:v>
                </c:pt>
                <c:pt idx="2">
                  <c:v>44802</c:v>
                </c:pt>
                <c:pt idx="3">
                  <c:v>44799</c:v>
                </c:pt>
                <c:pt idx="4">
                  <c:v>44798</c:v>
                </c:pt>
                <c:pt idx="5">
                  <c:v>44797</c:v>
                </c:pt>
                <c:pt idx="6">
                  <c:v>44796</c:v>
                </c:pt>
                <c:pt idx="7">
                  <c:v>44795</c:v>
                </c:pt>
                <c:pt idx="8">
                  <c:v>44792</c:v>
                </c:pt>
                <c:pt idx="9">
                  <c:v>44791</c:v>
                </c:pt>
                <c:pt idx="10">
                  <c:v>44790</c:v>
                </c:pt>
                <c:pt idx="11">
                  <c:v>44789</c:v>
                </c:pt>
                <c:pt idx="12">
                  <c:v>44788</c:v>
                </c:pt>
                <c:pt idx="13">
                  <c:v>44785</c:v>
                </c:pt>
                <c:pt idx="14">
                  <c:v>44784</c:v>
                </c:pt>
                <c:pt idx="15">
                  <c:v>44783</c:v>
                </c:pt>
                <c:pt idx="16">
                  <c:v>44782</c:v>
                </c:pt>
                <c:pt idx="17">
                  <c:v>44781</c:v>
                </c:pt>
                <c:pt idx="18">
                  <c:v>44778</c:v>
                </c:pt>
                <c:pt idx="19">
                  <c:v>44777</c:v>
                </c:pt>
                <c:pt idx="20">
                  <c:v>44776</c:v>
                </c:pt>
                <c:pt idx="21">
                  <c:v>44775</c:v>
                </c:pt>
                <c:pt idx="22">
                  <c:v>44774</c:v>
                </c:pt>
                <c:pt idx="23">
                  <c:v>44771</c:v>
                </c:pt>
                <c:pt idx="24">
                  <c:v>44770</c:v>
                </c:pt>
                <c:pt idx="25">
                  <c:v>44769</c:v>
                </c:pt>
                <c:pt idx="26">
                  <c:v>44768</c:v>
                </c:pt>
                <c:pt idx="27">
                  <c:v>44767</c:v>
                </c:pt>
                <c:pt idx="28">
                  <c:v>44764</c:v>
                </c:pt>
                <c:pt idx="29">
                  <c:v>44763</c:v>
                </c:pt>
                <c:pt idx="30">
                  <c:v>44762</c:v>
                </c:pt>
              </c:numCache>
            </c:numRef>
          </c:cat>
          <c:val>
            <c:numRef>
              <c:f>'DK10'!$O$6:$O$36</c:f>
              <c:numCache>
                <c:formatCode>0.00%</c:formatCode>
                <c:ptCount val="31"/>
                <c:pt idx="0">
                  <c:v>2.417235943247506E-2</c:v>
                </c:pt>
                <c:pt idx="1">
                  <c:v>1.277275146354445E-2</c:v>
                </c:pt>
                <c:pt idx="2">
                  <c:v>5.7995495495495486E-2</c:v>
                </c:pt>
                <c:pt idx="3">
                  <c:v>4.5320776927604445E-2</c:v>
                </c:pt>
                <c:pt idx="4">
                  <c:v>-2.0749279538904916E-2</c:v>
                </c:pt>
                <c:pt idx="5">
                  <c:v>4.1416566626650768E-2</c:v>
                </c:pt>
                <c:pt idx="6">
                  <c:v>2.5862068965517127E-2</c:v>
                </c:pt>
                <c:pt idx="7">
                  <c:v>3.5714285714285747E-2</c:v>
                </c:pt>
                <c:pt idx="8">
                  <c:v>0.10578279266572647</c:v>
                </c:pt>
                <c:pt idx="9">
                  <c:v>4.9610205527993584E-3</c:v>
                </c:pt>
                <c:pt idx="10">
                  <c:v>7.7099236641221355E-2</c:v>
                </c:pt>
                <c:pt idx="11">
                  <c:v>6.5907241659886054E-2</c:v>
                </c:pt>
                <c:pt idx="12">
                  <c:v>-6.0397553516819538E-2</c:v>
                </c:pt>
                <c:pt idx="13">
                  <c:v>6.153846153846159E-3</c:v>
                </c:pt>
                <c:pt idx="14">
                  <c:v>9.3355761143818314E-2</c:v>
                </c:pt>
                <c:pt idx="15">
                  <c:v>-3.8803556992724364E-2</c:v>
                </c:pt>
                <c:pt idx="16">
                  <c:v>3.5146443514644382E-2</c:v>
                </c:pt>
                <c:pt idx="17">
                  <c:v>-4.6288906624102025E-2</c:v>
                </c:pt>
                <c:pt idx="18">
                  <c:v>0.13188798554652206</c:v>
                </c:pt>
                <c:pt idx="19">
                  <c:v>-6.4243448858833527E-2</c:v>
                </c:pt>
                <c:pt idx="20">
                  <c:v>0.10251630941286123</c:v>
                </c:pt>
                <c:pt idx="21">
                  <c:v>1.8026565464895547E-2</c:v>
                </c:pt>
                <c:pt idx="22">
                  <c:v>-4.8736462093862856E-2</c:v>
                </c:pt>
                <c:pt idx="23">
                  <c:v>1.5582034830430913E-2</c:v>
                </c:pt>
                <c:pt idx="24">
                  <c:v>-9.8347107438016529E-2</c:v>
                </c:pt>
                <c:pt idx="25">
                  <c:v>-2.1035598705501635E-2</c:v>
                </c:pt>
                <c:pt idx="26">
                  <c:v>-7.623318385650231E-2</c:v>
                </c:pt>
                <c:pt idx="27">
                  <c:v>1.1337868480725717E-2</c:v>
                </c:pt>
                <c:pt idx="28">
                  <c:v>-0.11386470194239795</c:v>
                </c:pt>
                <c:pt idx="29">
                  <c:v>-5.1461245235069862E-2</c:v>
                </c:pt>
                <c:pt idx="30">
                  <c:v>-6.3131313131313182E-3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DD-43AF-8561-055A2D0DB84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dateAx>
        <c:axId val="1628483983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Offset val="100"/>
        <c:baseTimeUnit val="days"/>
      </c:date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0">
                <a:fgClr>
                  <a:sysClr val="windowText" lastClr="000000"/>
                </a:fgClr>
                <a:bgClr>
                  <a:sysClr val="window" lastClr="FFFFFF">
                    <a:lumMod val="75000"/>
                  </a:sys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684-4F2B-8ED6-CC8715BAFEE8}"/>
              </c:ext>
            </c:extLst>
          </c:dPt>
          <c:dPt>
            <c:idx val="24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84-4F2B-8ED6-CC8715BAFEE8}"/>
              </c:ext>
            </c:extLst>
          </c:dPt>
          <c:dLbls>
            <c:delete val="1"/>
          </c:dLbls>
          <c:cat>
            <c:numRef>
              <c:f>'NO10'!$H$6:$H$36</c:f>
              <c:numCache>
                <c:formatCode>d\-mmm\-yy</c:formatCode>
                <c:ptCount val="31"/>
                <c:pt idx="0">
                  <c:v>44804</c:v>
                </c:pt>
                <c:pt idx="1">
                  <c:v>44803</c:v>
                </c:pt>
                <c:pt idx="2">
                  <c:v>44802</c:v>
                </c:pt>
                <c:pt idx="3">
                  <c:v>44799</c:v>
                </c:pt>
                <c:pt idx="4">
                  <c:v>44798</c:v>
                </c:pt>
                <c:pt idx="5">
                  <c:v>44797</c:v>
                </c:pt>
                <c:pt idx="6">
                  <c:v>44796</c:v>
                </c:pt>
                <c:pt idx="7">
                  <c:v>44795</c:v>
                </c:pt>
                <c:pt idx="8">
                  <c:v>44792</c:v>
                </c:pt>
                <c:pt idx="9">
                  <c:v>44791</c:v>
                </c:pt>
                <c:pt idx="10">
                  <c:v>44790</c:v>
                </c:pt>
                <c:pt idx="11">
                  <c:v>44789</c:v>
                </c:pt>
                <c:pt idx="12">
                  <c:v>44788</c:v>
                </c:pt>
                <c:pt idx="13">
                  <c:v>44785</c:v>
                </c:pt>
                <c:pt idx="14">
                  <c:v>44784</c:v>
                </c:pt>
                <c:pt idx="15">
                  <c:v>44783</c:v>
                </c:pt>
                <c:pt idx="16">
                  <c:v>44782</c:v>
                </c:pt>
                <c:pt idx="17">
                  <c:v>44781</c:v>
                </c:pt>
                <c:pt idx="18">
                  <c:v>44778</c:v>
                </c:pt>
                <c:pt idx="19">
                  <c:v>44777</c:v>
                </c:pt>
                <c:pt idx="20">
                  <c:v>44776</c:v>
                </c:pt>
                <c:pt idx="21">
                  <c:v>44775</c:v>
                </c:pt>
                <c:pt idx="22">
                  <c:v>44774</c:v>
                </c:pt>
                <c:pt idx="23">
                  <c:v>44771</c:v>
                </c:pt>
                <c:pt idx="24">
                  <c:v>44770</c:v>
                </c:pt>
                <c:pt idx="25">
                  <c:v>44769</c:v>
                </c:pt>
                <c:pt idx="26">
                  <c:v>44768</c:v>
                </c:pt>
                <c:pt idx="27">
                  <c:v>44767</c:v>
                </c:pt>
                <c:pt idx="28">
                  <c:v>44764</c:v>
                </c:pt>
                <c:pt idx="29">
                  <c:v>44763</c:v>
                </c:pt>
                <c:pt idx="30">
                  <c:v>44762</c:v>
                </c:pt>
              </c:numCache>
            </c:numRef>
          </c:cat>
          <c:val>
            <c:numRef>
              <c:f>'NO10'!$O$6:$O$36</c:f>
              <c:numCache>
                <c:formatCode>0.00%</c:formatCode>
                <c:ptCount val="31"/>
                <c:pt idx="0">
                  <c:v>1.7502917152858826E-2</c:v>
                </c:pt>
                <c:pt idx="1">
                  <c:v>-2.001143510577481E-2</c:v>
                </c:pt>
                <c:pt idx="2">
                  <c:v>3.8598574821852832E-2</c:v>
                </c:pt>
                <c:pt idx="3">
                  <c:v>2.4954351795495999E-2</c:v>
                </c:pt>
                <c:pt idx="4">
                  <c:v>-1.7050553395154034E-2</c:v>
                </c:pt>
                <c:pt idx="5">
                  <c:v>2.3576240048989578E-2</c:v>
                </c:pt>
                <c:pt idx="6">
                  <c:v>2.382445141065833E-2</c:v>
                </c:pt>
                <c:pt idx="7">
                  <c:v>1.9820971867007618E-2</c:v>
                </c:pt>
                <c:pt idx="8">
                  <c:v>5.5330634278002749E-2</c:v>
                </c:pt>
                <c:pt idx="9">
                  <c:v>-3.0272452068617214E-3</c:v>
                </c:pt>
                <c:pt idx="10">
                  <c:v>1.9197805965032587E-2</c:v>
                </c:pt>
                <c:pt idx="11">
                  <c:v>4.2530378842029939E-2</c:v>
                </c:pt>
                <c:pt idx="12">
                  <c:v>-3.4173282706247761E-2</c:v>
                </c:pt>
                <c:pt idx="13">
                  <c:v>3.0594094628246124E-2</c:v>
                </c:pt>
                <c:pt idx="14">
                  <c:v>3.2317297098788132E-2</c:v>
                </c:pt>
                <c:pt idx="15">
                  <c:v>-3.5081502480510347E-2</c:v>
                </c:pt>
                <c:pt idx="16">
                  <c:v>1.6204537270435696E-2</c:v>
                </c:pt>
                <c:pt idx="17">
                  <c:v>-2.1149101163200582E-2</c:v>
                </c:pt>
                <c:pt idx="18">
                  <c:v>5.5431547619047623E-2</c:v>
                </c:pt>
                <c:pt idx="19">
                  <c:v>-4.0342734737593713E-2</c:v>
                </c:pt>
                <c:pt idx="20">
                  <c:v>2.7136046938027243E-2</c:v>
                </c:pt>
                <c:pt idx="21">
                  <c:v>-1.2314378848243481E-2</c:v>
                </c:pt>
                <c:pt idx="22">
                  <c:v>-2.3346303501945467E-2</c:v>
                </c:pt>
                <c:pt idx="23">
                  <c:v>3.9062500000000434E-3</c:v>
                </c:pt>
                <c:pt idx="24">
                  <c:v>-3.7922787837376223E-2</c:v>
                </c:pt>
                <c:pt idx="25">
                  <c:v>1.3855213023900255E-2</c:v>
                </c:pt>
                <c:pt idx="26">
                  <c:v>-1.6354344122657596E-2</c:v>
                </c:pt>
                <c:pt idx="27">
                  <c:v>1.6626255628680305E-2</c:v>
                </c:pt>
                <c:pt idx="28">
                  <c:v>-4.8137157929442766E-2</c:v>
                </c:pt>
                <c:pt idx="29">
                  <c:v>-1.6458196181698137E-3</c:v>
                </c:pt>
                <c:pt idx="30">
                  <c:v>-1.6431153466974491E-3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A4-4DC1-9EB0-F3B9E003A0A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dateAx>
        <c:axId val="1628483983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Offset val="100"/>
        <c:baseTimeUnit val="days"/>
      </c:date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Americas Indices Common Market Measure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Americas Indices CMM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'Americas Equities'!$W$41:$AB$41</c:f>
              <c:strCache>
                <c:ptCount val="6"/>
                <c:pt idx="0">
                  <c:v>S&amp;P 500</c:v>
                </c:pt>
                <c:pt idx="1">
                  <c:v>Dow Jones Ind</c:v>
                </c:pt>
                <c:pt idx="2">
                  <c:v>NASDAQ</c:v>
                </c:pt>
                <c:pt idx="3">
                  <c:v>TSX Composite</c:v>
                </c:pt>
                <c:pt idx="4">
                  <c:v>Russell 2000</c:v>
                </c:pt>
                <c:pt idx="5">
                  <c:v>Average</c:v>
                </c:pt>
              </c:strCache>
            </c:strRef>
          </c:cat>
          <c:val>
            <c:numRef>
              <c:f>'Americas Equities'!$W$42:$AB$42</c:f>
              <c:numCache>
                <c:formatCode>0.00%</c:formatCode>
                <c:ptCount val="6"/>
                <c:pt idx="0">
                  <c:v>-1.1028107408059777E-2</c:v>
                </c:pt>
                <c:pt idx="1">
                  <c:v>332.81007466610578</c:v>
                </c:pt>
                <c:pt idx="2">
                  <c:v>-1.134414828454439E-2</c:v>
                </c:pt>
                <c:pt idx="3">
                  <c:v>-1.6294517274547518E-2</c:v>
                </c:pt>
                <c:pt idx="4">
                  <c:v>-1.4523660403008809E-2</c:v>
                </c:pt>
                <c:pt idx="5">
                  <c:v>66.551376846547129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F8-4552-9E31-50167590FF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catAx>
        <c:axId val="162848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Algn val="ctr"/>
        <c:lblOffset val="100"/>
        <c:noMultiLvlLbl val="0"/>
      </c:cat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Americas Indices Intraday Measure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Americas Indices Intraday Measure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'Americas Equities'!$AO$41:$AT$41</c:f>
              <c:strCache>
                <c:ptCount val="6"/>
                <c:pt idx="0">
                  <c:v>S&amp;P 500</c:v>
                </c:pt>
                <c:pt idx="1">
                  <c:v>Dow Jones Ind</c:v>
                </c:pt>
                <c:pt idx="2">
                  <c:v>NASDAQ</c:v>
                </c:pt>
                <c:pt idx="3">
                  <c:v>TSX Composite</c:v>
                </c:pt>
                <c:pt idx="4">
                  <c:v>Russell 2000</c:v>
                </c:pt>
                <c:pt idx="5">
                  <c:v>Average</c:v>
                </c:pt>
              </c:strCache>
            </c:strRef>
          </c:cat>
          <c:val>
            <c:numRef>
              <c:f>'Americas Equities'!$AO$42:$AT$42</c:f>
              <c:numCache>
                <c:formatCode>0.00%</c:formatCode>
                <c:ptCount val="6"/>
                <c:pt idx="0">
                  <c:v>-1.3631920816578953E-2</c:v>
                </c:pt>
                <c:pt idx="1">
                  <c:v>332.07450157397693</c:v>
                </c:pt>
                <c:pt idx="2">
                  <c:v>-1.7489168474441687E-2</c:v>
                </c:pt>
                <c:pt idx="3">
                  <c:v>-1.5485508950131649E-2</c:v>
                </c:pt>
                <c:pt idx="4">
                  <c:v>-1.7766228360126524E-2</c:v>
                </c:pt>
                <c:pt idx="5">
                  <c:v>66.402025749475129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F5-4101-8438-B94CE724FAA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catAx>
        <c:axId val="162848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Algn val="ctr"/>
        <c:lblOffset val="100"/>
        <c:noMultiLvlLbl val="0"/>
      </c:cat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Safe-Havens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Safe-Havens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6A0-40A1-B4F5-7CD2B2B5A6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XAU!$CF$4:$CH$4</c:f>
              <c:strCache>
                <c:ptCount val="3"/>
                <c:pt idx="0">
                  <c:v>JPY</c:v>
                </c:pt>
                <c:pt idx="1">
                  <c:v>CHF</c:v>
                </c:pt>
                <c:pt idx="2">
                  <c:v>XAU</c:v>
                </c:pt>
              </c:strCache>
            </c:strRef>
          </c:cat>
          <c:val>
            <c:numRef>
              <c:f>XAU!$CF$6:$CH$6</c:f>
              <c:numCache>
                <c:formatCode>0.00%</c:formatCode>
                <c:ptCount val="3"/>
                <c:pt idx="0">
                  <c:v>1.7256583648528072E-3</c:v>
                </c:pt>
                <c:pt idx="1">
                  <c:v>-3.8254755046807014E-3</c:v>
                </c:pt>
                <c:pt idx="2">
                  <c:v>-5.7316308088107551E-3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A0-40A1-B4F5-7CD2B2B5A6E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2"/>
        <c:overlap val="-27"/>
        <c:axId val="1628483983"/>
        <c:axId val="1642656783"/>
      </c:barChart>
      <c:catAx>
        <c:axId val="162848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Algn val="ctr"/>
        <c:lblOffset val="100"/>
        <c:noMultiLvlLbl val="0"/>
      </c:cat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VIX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D49-4926-8328-80C3CAB60855}"/>
              </c:ext>
            </c:extLst>
          </c:dPt>
          <c:dPt>
            <c:idx val="30"/>
            <c:invertIfNegative val="0"/>
            <c:bubble3D val="0"/>
            <c:spPr>
              <a:pattFill prst="pct50">
                <a:fgClr>
                  <a:sysClr val="windowText" lastClr="000000"/>
                </a:fgClr>
                <a:bgClr>
                  <a:sysClr val="window" lastClr="FFFFFF">
                    <a:lumMod val="75000"/>
                  </a:sys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D49-4926-8328-80C3CAB60855}"/>
              </c:ext>
            </c:extLst>
          </c:dPt>
          <c:dLbls>
            <c:delete val="1"/>
          </c:dLbls>
          <c:cat>
            <c:numRef>
              <c:f>VIX!$H$6:$H$36</c:f>
              <c:numCache>
                <c:formatCode>d\-mmm\-yy</c:formatCode>
                <c:ptCount val="31"/>
                <c:pt idx="0">
                  <c:v>44804</c:v>
                </c:pt>
                <c:pt idx="1">
                  <c:v>44803</c:v>
                </c:pt>
                <c:pt idx="2">
                  <c:v>44802</c:v>
                </c:pt>
                <c:pt idx="3">
                  <c:v>44799</c:v>
                </c:pt>
                <c:pt idx="4">
                  <c:v>44798</c:v>
                </c:pt>
                <c:pt idx="5">
                  <c:v>44797</c:v>
                </c:pt>
                <c:pt idx="6">
                  <c:v>44796</c:v>
                </c:pt>
                <c:pt idx="7">
                  <c:v>44795</c:v>
                </c:pt>
                <c:pt idx="8">
                  <c:v>44792</c:v>
                </c:pt>
                <c:pt idx="9">
                  <c:v>44791</c:v>
                </c:pt>
                <c:pt idx="10">
                  <c:v>44790</c:v>
                </c:pt>
                <c:pt idx="11">
                  <c:v>44789</c:v>
                </c:pt>
                <c:pt idx="12">
                  <c:v>44788</c:v>
                </c:pt>
                <c:pt idx="13">
                  <c:v>44785</c:v>
                </c:pt>
                <c:pt idx="14">
                  <c:v>44784</c:v>
                </c:pt>
                <c:pt idx="15">
                  <c:v>44783</c:v>
                </c:pt>
                <c:pt idx="16">
                  <c:v>44782</c:v>
                </c:pt>
                <c:pt idx="17">
                  <c:v>44781</c:v>
                </c:pt>
                <c:pt idx="18">
                  <c:v>44778</c:v>
                </c:pt>
                <c:pt idx="19">
                  <c:v>44777</c:v>
                </c:pt>
                <c:pt idx="20">
                  <c:v>44776</c:v>
                </c:pt>
                <c:pt idx="21">
                  <c:v>44775</c:v>
                </c:pt>
                <c:pt idx="22">
                  <c:v>44774</c:v>
                </c:pt>
                <c:pt idx="23">
                  <c:v>44771</c:v>
                </c:pt>
                <c:pt idx="24">
                  <c:v>44770</c:v>
                </c:pt>
                <c:pt idx="25">
                  <c:v>44769</c:v>
                </c:pt>
                <c:pt idx="26">
                  <c:v>44768</c:v>
                </c:pt>
                <c:pt idx="27">
                  <c:v>44767</c:v>
                </c:pt>
                <c:pt idx="28">
                  <c:v>44764</c:v>
                </c:pt>
                <c:pt idx="29">
                  <c:v>44763</c:v>
                </c:pt>
                <c:pt idx="30">
                  <c:v>44762</c:v>
                </c:pt>
              </c:numCache>
            </c:numRef>
          </c:cat>
          <c:val>
            <c:numRef>
              <c:f>VIX!$N$6:$N$36</c:f>
              <c:numCache>
                <c:formatCode>0.00%</c:formatCode>
                <c:ptCount val="31"/>
                <c:pt idx="0">
                  <c:v>1.2209080503624582E-2</c:v>
                </c:pt>
                <c:pt idx="1">
                  <c:v>0</c:v>
                </c:pt>
                <c:pt idx="2">
                  <c:v>2.5430359937402277E-2</c:v>
                </c:pt>
                <c:pt idx="3">
                  <c:v>0.17355371900826436</c:v>
                </c:pt>
                <c:pt idx="4">
                  <c:v>-4.5574057843996457E-2</c:v>
                </c:pt>
                <c:pt idx="5">
                  <c:v>-5.3504769805060109E-2</c:v>
                </c:pt>
                <c:pt idx="6">
                  <c:v>1.3025210084033558E-2</c:v>
                </c:pt>
                <c:pt idx="7">
                  <c:v>0.15533980582524268</c:v>
                </c:pt>
                <c:pt idx="8">
                  <c:v>5.3169734151329383E-2</c:v>
                </c:pt>
                <c:pt idx="9">
                  <c:v>-1.7085427135678385E-2</c:v>
                </c:pt>
                <c:pt idx="10">
                  <c:v>1.0665312341289857E-2</c:v>
                </c:pt>
                <c:pt idx="11">
                  <c:v>-1.3032581453633986E-2</c:v>
                </c:pt>
                <c:pt idx="12">
                  <c:v>2.1505376344085926E-2</c:v>
                </c:pt>
                <c:pt idx="13">
                  <c:v>-3.316831683168308E-2</c:v>
                </c:pt>
                <c:pt idx="14">
                  <c:v>2.3302938196555264E-2</c:v>
                </c:pt>
                <c:pt idx="15">
                  <c:v>-9.3247588424437353E-2</c:v>
                </c:pt>
                <c:pt idx="16">
                  <c:v>2.2545796148426511E-2</c:v>
                </c:pt>
                <c:pt idx="17">
                  <c:v>6.619385342789625E-3</c:v>
                </c:pt>
                <c:pt idx="18">
                  <c:v>-1.35261194029852E-2</c:v>
                </c:pt>
                <c:pt idx="19">
                  <c:v>-2.3234624145785789E-2</c:v>
                </c:pt>
                <c:pt idx="20">
                  <c:v>-8.2741328875888032E-2</c:v>
                </c:pt>
                <c:pt idx="21">
                  <c:v>4.7723292469352009E-2</c:v>
                </c:pt>
                <c:pt idx="22">
                  <c:v>7.0792311298640498E-2</c:v>
                </c:pt>
                <c:pt idx="23">
                  <c:v>-4.4782803403493061E-2</c:v>
                </c:pt>
                <c:pt idx="24">
                  <c:v>-3.9156626506024104E-2</c:v>
                </c:pt>
                <c:pt idx="25">
                  <c:v>-5.8728230052653006E-2</c:v>
                </c:pt>
                <c:pt idx="26">
                  <c:v>5.6934931506849397E-2</c:v>
                </c:pt>
                <c:pt idx="27">
                  <c:v>1.4329135909682947E-2</c:v>
                </c:pt>
                <c:pt idx="28">
                  <c:v>-3.4617048896580828E-3</c:v>
                </c:pt>
                <c:pt idx="29">
                  <c:v>-3.2244556113902832E-2</c:v>
                </c:pt>
                <c:pt idx="30">
                  <c:v>-2.5306122448979632E-2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49-4926-8328-80C3CAB6085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27"/>
        <c:axId val="1628483983"/>
        <c:axId val="1642656783"/>
      </c:barChart>
      <c:dateAx>
        <c:axId val="1628483983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Offset val="100"/>
        <c:baseTimeUnit val="days"/>
        <c:majorUnit val="30"/>
        <c:majorTimeUnit val="days"/>
      </c:dateAx>
      <c:valAx>
        <c:axId val="1642656783"/>
        <c:scaling>
          <c:orientation val="minMax"/>
        </c:scaling>
        <c:delete val="1"/>
        <c:axPos val="r"/>
        <c:numFmt formatCode="0.00%" sourceLinked="1"/>
        <c:majorTickMark val="none"/>
        <c:minorTickMark val="none"/>
        <c:tickLblPos val="nextTo"/>
        <c:crossAx val="162848398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US10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F9E-42B1-A5DB-749B9E17ADC8}"/>
              </c:ext>
            </c:extLst>
          </c:dPt>
          <c:dPt>
            <c:idx val="30"/>
            <c:invertIfNegative val="0"/>
            <c:bubble3D val="0"/>
            <c:spPr>
              <a:pattFill prst="pct50">
                <a:fgClr>
                  <a:sysClr val="windowText" lastClr="000000"/>
                </a:fgClr>
                <a:bgClr>
                  <a:sysClr val="window" lastClr="FFFFFF">
                    <a:lumMod val="75000"/>
                  </a:sys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F9E-42B1-A5DB-749B9E17ADC8}"/>
              </c:ext>
            </c:extLst>
          </c:dPt>
          <c:dLbls>
            <c:delete val="1"/>
          </c:dLbls>
          <c:cat>
            <c:numRef>
              <c:f>'US10'!$H$6:$H$36</c:f>
              <c:numCache>
                <c:formatCode>d\-mmm\-yy</c:formatCode>
                <c:ptCount val="31"/>
                <c:pt idx="0">
                  <c:v>44804</c:v>
                </c:pt>
                <c:pt idx="1">
                  <c:v>44803</c:v>
                </c:pt>
                <c:pt idx="2">
                  <c:v>44802</c:v>
                </c:pt>
                <c:pt idx="3">
                  <c:v>44799</c:v>
                </c:pt>
                <c:pt idx="4">
                  <c:v>44798</c:v>
                </c:pt>
                <c:pt idx="5">
                  <c:v>44797</c:v>
                </c:pt>
                <c:pt idx="6">
                  <c:v>44796</c:v>
                </c:pt>
                <c:pt idx="7">
                  <c:v>44795</c:v>
                </c:pt>
                <c:pt idx="8">
                  <c:v>44792</c:v>
                </c:pt>
                <c:pt idx="9">
                  <c:v>44791</c:v>
                </c:pt>
                <c:pt idx="10">
                  <c:v>44790</c:v>
                </c:pt>
                <c:pt idx="11">
                  <c:v>44789</c:v>
                </c:pt>
                <c:pt idx="12">
                  <c:v>44788</c:v>
                </c:pt>
                <c:pt idx="13">
                  <c:v>44785</c:v>
                </c:pt>
                <c:pt idx="14">
                  <c:v>44784</c:v>
                </c:pt>
                <c:pt idx="15">
                  <c:v>44783</c:v>
                </c:pt>
                <c:pt idx="16">
                  <c:v>44782</c:v>
                </c:pt>
                <c:pt idx="17">
                  <c:v>44781</c:v>
                </c:pt>
                <c:pt idx="18">
                  <c:v>44778</c:v>
                </c:pt>
                <c:pt idx="19">
                  <c:v>44777</c:v>
                </c:pt>
                <c:pt idx="20">
                  <c:v>44776</c:v>
                </c:pt>
                <c:pt idx="21">
                  <c:v>44775</c:v>
                </c:pt>
                <c:pt idx="22">
                  <c:v>44774</c:v>
                </c:pt>
                <c:pt idx="23">
                  <c:v>44771</c:v>
                </c:pt>
                <c:pt idx="24">
                  <c:v>44770</c:v>
                </c:pt>
                <c:pt idx="25">
                  <c:v>44769</c:v>
                </c:pt>
                <c:pt idx="26">
                  <c:v>44768</c:v>
                </c:pt>
                <c:pt idx="27">
                  <c:v>44767</c:v>
                </c:pt>
                <c:pt idx="28">
                  <c:v>44764</c:v>
                </c:pt>
                <c:pt idx="29">
                  <c:v>44763</c:v>
                </c:pt>
                <c:pt idx="30">
                  <c:v>44762</c:v>
                </c:pt>
              </c:numCache>
            </c:numRef>
          </c:cat>
          <c:val>
            <c:numRef>
              <c:f>'US10'!$O$6:$O$36</c:f>
              <c:numCache>
                <c:formatCode>0.00%</c:formatCode>
                <c:ptCount val="31"/>
                <c:pt idx="0">
                  <c:v>1.4469453376205909E-2</c:v>
                </c:pt>
                <c:pt idx="1">
                  <c:v>0</c:v>
                </c:pt>
                <c:pt idx="2">
                  <c:v>2.471169686985164E-2</c:v>
                </c:pt>
                <c:pt idx="3">
                  <c:v>3.6375661375661777E-3</c:v>
                </c:pt>
                <c:pt idx="4">
                  <c:v>-2.640051513200253E-2</c:v>
                </c:pt>
                <c:pt idx="5">
                  <c:v>1.702685003274396E-2</c:v>
                </c:pt>
                <c:pt idx="6">
                  <c:v>6.2602965403623341E-3</c:v>
                </c:pt>
                <c:pt idx="7">
                  <c:v>1.5389762462362082E-2</c:v>
                </c:pt>
                <c:pt idx="8">
                  <c:v>3.784722222222222E-2</c:v>
                </c:pt>
                <c:pt idx="9">
                  <c:v>-5.1813471502591101E-3</c:v>
                </c:pt>
                <c:pt idx="10">
                  <c:v>2.5141643059490147E-2</c:v>
                </c:pt>
                <c:pt idx="11">
                  <c:v>1.1823719097097786E-2</c:v>
                </c:pt>
                <c:pt idx="12">
                  <c:v>-2.0358020358020451E-2</c:v>
                </c:pt>
                <c:pt idx="13">
                  <c:v>-1.3504155124653637E-2</c:v>
                </c:pt>
                <c:pt idx="14">
                  <c:v>3.6611629576453648E-2</c:v>
                </c:pt>
                <c:pt idx="15">
                  <c:v>-3.9327851269217451E-3</c:v>
                </c:pt>
                <c:pt idx="16">
                  <c:v>1.2305465074194808E-2</c:v>
                </c:pt>
                <c:pt idx="17">
                  <c:v>-2.7112676056338013E-2</c:v>
                </c:pt>
                <c:pt idx="18">
                  <c:v>6.1285500747384043E-2</c:v>
                </c:pt>
                <c:pt idx="19">
                  <c:v>-2.6200873362445434E-2</c:v>
                </c:pt>
                <c:pt idx="20">
                  <c:v>2.5538124771981455E-3</c:v>
                </c:pt>
                <c:pt idx="21">
                  <c:v>5.2207293666026916E-2</c:v>
                </c:pt>
                <c:pt idx="22">
                  <c:v>-1.4004542013626012E-2</c:v>
                </c:pt>
                <c:pt idx="23">
                  <c:v>-1.4546810891458465E-2</c:v>
                </c:pt>
                <c:pt idx="24">
                  <c:v>-1.8667642752562282E-2</c:v>
                </c:pt>
                <c:pt idx="25">
                  <c:v>-1.9734481521349021E-2</c:v>
                </c:pt>
                <c:pt idx="26">
                  <c:v>-1.170212765957444E-2</c:v>
                </c:pt>
                <c:pt idx="27">
                  <c:v>1.4023732470334303E-2</c:v>
                </c:pt>
                <c:pt idx="28">
                  <c:v>-4.3672627235213132E-2</c:v>
                </c:pt>
                <c:pt idx="29">
                  <c:v>-4.2160737812911762E-2</c:v>
                </c:pt>
                <c:pt idx="30">
                  <c:v>5.6310036435905609E-3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9E-42B1-A5DB-749B9E17ADC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dateAx>
        <c:axId val="1628483983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Offset val="100"/>
        <c:baseTimeUnit val="days"/>
        <c:majorUnit val="30"/>
        <c:majorTimeUnit val="days"/>
      </c:dateAx>
      <c:valAx>
        <c:axId val="1642656783"/>
        <c:scaling>
          <c:orientation val="minMax"/>
        </c:scaling>
        <c:delete val="1"/>
        <c:axPos val="r"/>
        <c:numFmt formatCode="0.00%" sourceLinked="1"/>
        <c:majorTickMark val="none"/>
        <c:minorTickMark val="none"/>
        <c:tickLblPos val="nextTo"/>
        <c:crossAx val="162848398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Asia Indices Intraday Measure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Asia Indices Intraday Measure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58D-413C-8097-B39A7B3216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'Asia Equities'!$AS$41:$AY$41</c:f>
              <c:strCache>
                <c:ptCount val="7"/>
                <c:pt idx="0">
                  <c:v>Topix</c:v>
                </c:pt>
                <c:pt idx="1">
                  <c:v>Hang Seng</c:v>
                </c:pt>
                <c:pt idx="2">
                  <c:v>CSI300</c:v>
                </c:pt>
                <c:pt idx="3">
                  <c:v>KOSPI</c:v>
                </c:pt>
                <c:pt idx="4">
                  <c:v>ASX200</c:v>
                </c:pt>
                <c:pt idx="5">
                  <c:v>NZX50</c:v>
                </c:pt>
                <c:pt idx="6">
                  <c:v>Average</c:v>
                </c:pt>
              </c:strCache>
            </c:strRef>
          </c:cat>
          <c:val>
            <c:numRef>
              <c:f>'Asia Equities'!$AS$42:$AY$42</c:f>
              <c:numCache>
                <c:formatCode>0.00%</c:formatCode>
                <c:ptCount val="7"/>
                <c:pt idx="0">
                  <c:v>6.1811285941264791E-3</c:v>
                </c:pt>
                <c:pt idx="1">
                  <c:v>1.8608616196652904E-2</c:v>
                </c:pt>
                <c:pt idx="2">
                  <c:v>5.3475790841357599E-3</c:v>
                </c:pt>
                <c:pt idx="3">
                  <c:v>1.8929833417465926E-2</c:v>
                </c:pt>
                <c:pt idx="4">
                  <c:v>-1.6432562193675606E-3</c:v>
                </c:pt>
                <c:pt idx="5">
                  <c:v>-4.0820180879328743E-3</c:v>
                </c:pt>
                <c:pt idx="6">
                  <c:v>7.2236471641801041E-3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D-413C-8097-B39A7B3216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catAx>
        <c:axId val="162848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Algn val="ctr"/>
        <c:lblOffset val="100"/>
        <c:noMultiLvlLbl val="0"/>
      </c:cat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A8A-4227-8EDB-D601439AE84C}"/>
              </c:ext>
            </c:extLst>
          </c:dPt>
          <c:dPt>
            <c:idx val="30"/>
            <c:invertIfNegative val="0"/>
            <c:bubble3D val="0"/>
            <c:spPr>
              <a:pattFill prst="pct50">
                <a:fgClr>
                  <a:sysClr val="windowText" lastClr="000000"/>
                </a:fgClr>
                <a:bgClr>
                  <a:sysClr val="window" lastClr="FFFFFF">
                    <a:lumMod val="75000"/>
                  </a:sys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A8A-4227-8EDB-D601439AE84C}"/>
              </c:ext>
            </c:extLst>
          </c:dPt>
          <c:dLbls>
            <c:delete val="1"/>
          </c:dLbls>
          <c:cat>
            <c:numRef>
              <c:f>'CA10'!$H$6:$H$36</c:f>
              <c:numCache>
                <c:formatCode>d\-mmm\-yy</c:formatCode>
                <c:ptCount val="31"/>
                <c:pt idx="0">
                  <c:v>44804</c:v>
                </c:pt>
                <c:pt idx="1">
                  <c:v>44803</c:v>
                </c:pt>
                <c:pt idx="2">
                  <c:v>44802</c:v>
                </c:pt>
                <c:pt idx="3">
                  <c:v>44799</c:v>
                </c:pt>
                <c:pt idx="4">
                  <c:v>44798</c:v>
                </c:pt>
                <c:pt idx="5">
                  <c:v>44797</c:v>
                </c:pt>
                <c:pt idx="6">
                  <c:v>44796</c:v>
                </c:pt>
                <c:pt idx="7">
                  <c:v>44795</c:v>
                </c:pt>
                <c:pt idx="8">
                  <c:v>44792</c:v>
                </c:pt>
                <c:pt idx="9">
                  <c:v>44791</c:v>
                </c:pt>
                <c:pt idx="10">
                  <c:v>44790</c:v>
                </c:pt>
                <c:pt idx="11">
                  <c:v>44789</c:v>
                </c:pt>
                <c:pt idx="12">
                  <c:v>44788</c:v>
                </c:pt>
                <c:pt idx="13">
                  <c:v>44785</c:v>
                </c:pt>
                <c:pt idx="14">
                  <c:v>44784</c:v>
                </c:pt>
                <c:pt idx="15">
                  <c:v>44783</c:v>
                </c:pt>
                <c:pt idx="16">
                  <c:v>44782</c:v>
                </c:pt>
                <c:pt idx="17">
                  <c:v>44781</c:v>
                </c:pt>
                <c:pt idx="18">
                  <c:v>44778</c:v>
                </c:pt>
                <c:pt idx="19">
                  <c:v>44777</c:v>
                </c:pt>
                <c:pt idx="20">
                  <c:v>44776</c:v>
                </c:pt>
                <c:pt idx="21">
                  <c:v>44775</c:v>
                </c:pt>
                <c:pt idx="22">
                  <c:v>44771</c:v>
                </c:pt>
                <c:pt idx="23">
                  <c:v>44770</c:v>
                </c:pt>
                <c:pt idx="24">
                  <c:v>44769</c:v>
                </c:pt>
                <c:pt idx="25">
                  <c:v>44768</c:v>
                </c:pt>
                <c:pt idx="26">
                  <c:v>44767</c:v>
                </c:pt>
                <c:pt idx="27">
                  <c:v>44764</c:v>
                </c:pt>
                <c:pt idx="28">
                  <c:v>44763</c:v>
                </c:pt>
                <c:pt idx="29">
                  <c:v>44762</c:v>
                </c:pt>
                <c:pt idx="30">
                  <c:v>44761</c:v>
                </c:pt>
              </c:numCache>
            </c:numRef>
          </c:cat>
          <c:val>
            <c:numRef>
              <c:f>'CA10'!$O$6:$O$36</c:f>
              <c:numCache>
                <c:formatCode>0.00%</c:formatCode>
                <c:ptCount val="31"/>
                <c:pt idx="0">
                  <c:v>1.6921575008135389E-2</c:v>
                </c:pt>
                <c:pt idx="1">
                  <c:v>-3.2435939020435387E-3</c:v>
                </c:pt>
                <c:pt idx="2">
                  <c:v>2.1876035797149581E-2</c:v>
                </c:pt>
                <c:pt idx="3">
                  <c:v>9.9535500995358793E-4</c:v>
                </c:pt>
                <c:pt idx="4">
                  <c:v>-2.6485788113695185E-2</c:v>
                </c:pt>
                <c:pt idx="5">
                  <c:v>1.808615586977973E-2</c:v>
                </c:pt>
                <c:pt idx="6">
                  <c:v>8.2891246684349846E-3</c:v>
                </c:pt>
                <c:pt idx="7">
                  <c:v>2.3066485753052937E-2</c:v>
                </c:pt>
                <c:pt idx="8">
                  <c:v>3.7662794790566619E-2</c:v>
                </c:pt>
                <c:pt idx="9">
                  <c:v>-6.6433566433565334E-3</c:v>
                </c:pt>
                <c:pt idx="10">
                  <c:v>3.886669088267336E-2</c:v>
                </c:pt>
                <c:pt idx="11">
                  <c:v>2.1521335807050197E-2</c:v>
                </c:pt>
                <c:pt idx="12">
                  <c:v>-1.5704894083272518E-2</c:v>
                </c:pt>
                <c:pt idx="13">
                  <c:v>-1.7581628991747374E-2</c:v>
                </c:pt>
                <c:pt idx="14">
                  <c:v>4.186915887850471E-2</c:v>
                </c:pt>
                <c:pt idx="15">
                  <c:v>-9.9925980754996795E-3</c:v>
                </c:pt>
                <c:pt idx="16">
                  <c:v>9.3388121031004519E-3</c:v>
                </c:pt>
                <c:pt idx="17">
                  <c:v>-2.5836972343522623E-2</c:v>
                </c:pt>
                <c:pt idx="18">
                  <c:v>2.4226612001491017E-2</c:v>
                </c:pt>
                <c:pt idx="19">
                  <c:v>-1.3240161824200085E-2</c:v>
                </c:pt>
                <c:pt idx="20">
                  <c:v>3.6913990402361709E-3</c:v>
                </c:pt>
                <c:pt idx="21">
                  <c:v>3.7533512064343112E-2</c:v>
                </c:pt>
                <c:pt idx="22">
                  <c:v>-3.4351145038167543E-3</c:v>
                </c:pt>
                <c:pt idx="23">
                  <c:v>-5.2783803326102642E-2</c:v>
                </c:pt>
                <c:pt idx="24">
                  <c:v>-2.0884955752212445E-2</c:v>
                </c:pt>
                <c:pt idx="25">
                  <c:v>-1.4649459365190029E-2</c:v>
                </c:pt>
                <c:pt idx="26">
                  <c:v>9.1517071453712778E-3</c:v>
                </c:pt>
                <c:pt idx="27">
                  <c:v>-3.5968781812012171E-2</c:v>
                </c:pt>
                <c:pt idx="28">
                  <c:v>-5.4539621430862988E-2</c:v>
                </c:pt>
                <c:pt idx="29">
                  <c:v>1.0700389105058338E-2</c:v>
                </c:pt>
                <c:pt idx="30">
                  <c:v>3.9062500000000035E-3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A8A-4227-8EDB-D601439AE84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dateAx>
        <c:axId val="1628483983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Offset val="100"/>
        <c:baseTimeUnit val="days"/>
      </c:date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Safe-Havens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Safe-Havens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58D-413C-8097-B39A7B3216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XAU!$CF$4:$CH$4</c:f>
              <c:strCache>
                <c:ptCount val="3"/>
                <c:pt idx="0">
                  <c:v>JPY</c:v>
                </c:pt>
                <c:pt idx="1">
                  <c:v>CHF</c:v>
                </c:pt>
                <c:pt idx="2">
                  <c:v>XAU</c:v>
                </c:pt>
              </c:strCache>
            </c:strRef>
          </c:cat>
          <c:val>
            <c:numRef>
              <c:f>XAU!$CF$6:$CH$6</c:f>
              <c:numCache>
                <c:formatCode>0.00%</c:formatCode>
                <c:ptCount val="3"/>
                <c:pt idx="0">
                  <c:v>1.7256583648528072E-3</c:v>
                </c:pt>
                <c:pt idx="1">
                  <c:v>-3.8254755046807014E-3</c:v>
                </c:pt>
                <c:pt idx="2">
                  <c:v>-5.7316308088107551E-3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D-413C-8097-B39A7B3216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2"/>
        <c:overlap val="-27"/>
        <c:axId val="1628483983"/>
        <c:axId val="1642656783"/>
      </c:barChart>
      <c:catAx>
        <c:axId val="162848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Algn val="ctr"/>
        <c:lblOffset val="100"/>
        <c:noMultiLvlLbl val="0"/>
      </c:cat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AXVI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58D-413C-8097-B39A7B321658}"/>
              </c:ext>
            </c:extLst>
          </c:dPt>
          <c:dPt>
            <c:idx val="30"/>
            <c:invertIfNegative val="0"/>
            <c:bubble3D val="0"/>
            <c:spPr>
              <a:pattFill prst="pct50">
                <a:fgClr>
                  <a:sysClr val="windowText" lastClr="000000"/>
                </a:fgClr>
                <a:bgClr>
                  <a:sysClr val="window" lastClr="FFFFFF">
                    <a:lumMod val="75000"/>
                  </a:sys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53D-4BCF-8A20-1BBE12243021}"/>
              </c:ext>
            </c:extLst>
          </c:dPt>
          <c:dLbls>
            <c:delete val="1"/>
          </c:dLbls>
          <c:cat>
            <c:numRef>
              <c:f>AXVI!$H$6:$H$36</c:f>
              <c:numCache>
                <c:formatCode>d\-mmm\-yy</c:formatCode>
                <c:ptCount val="31"/>
                <c:pt idx="0">
                  <c:v>44804</c:v>
                </c:pt>
                <c:pt idx="1">
                  <c:v>44803</c:v>
                </c:pt>
                <c:pt idx="2">
                  <c:v>44802</c:v>
                </c:pt>
                <c:pt idx="3">
                  <c:v>44799</c:v>
                </c:pt>
                <c:pt idx="4">
                  <c:v>44798</c:v>
                </c:pt>
                <c:pt idx="5">
                  <c:v>44797</c:v>
                </c:pt>
                <c:pt idx="6">
                  <c:v>44796</c:v>
                </c:pt>
                <c:pt idx="7">
                  <c:v>44795</c:v>
                </c:pt>
                <c:pt idx="8">
                  <c:v>44792</c:v>
                </c:pt>
                <c:pt idx="9">
                  <c:v>44791</c:v>
                </c:pt>
                <c:pt idx="10">
                  <c:v>44790</c:v>
                </c:pt>
                <c:pt idx="11">
                  <c:v>44789</c:v>
                </c:pt>
                <c:pt idx="12">
                  <c:v>44788</c:v>
                </c:pt>
                <c:pt idx="13">
                  <c:v>44785</c:v>
                </c:pt>
                <c:pt idx="14">
                  <c:v>44784</c:v>
                </c:pt>
                <c:pt idx="15">
                  <c:v>44783</c:v>
                </c:pt>
                <c:pt idx="16">
                  <c:v>44782</c:v>
                </c:pt>
                <c:pt idx="17">
                  <c:v>44781</c:v>
                </c:pt>
                <c:pt idx="18">
                  <c:v>44778</c:v>
                </c:pt>
                <c:pt idx="19">
                  <c:v>44777</c:v>
                </c:pt>
                <c:pt idx="20">
                  <c:v>44776</c:v>
                </c:pt>
                <c:pt idx="21">
                  <c:v>44775</c:v>
                </c:pt>
                <c:pt idx="22">
                  <c:v>44774</c:v>
                </c:pt>
                <c:pt idx="23">
                  <c:v>44771</c:v>
                </c:pt>
                <c:pt idx="24">
                  <c:v>44770</c:v>
                </c:pt>
                <c:pt idx="25">
                  <c:v>44769</c:v>
                </c:pt>
                <c:pt idx="26">
                  <c:v>44768</c:v>
                </c:pt>
                <c:pt idx="27">
                  <c:v>44767</c:v>
                </c:pt>
                <c:pt idx="28">
                  <c:v>44764</c:v>
                </c:pt>
                <c:pt idx="29">
                  <c:v>44763</c:v>
                </c:pt>
                <c:pt idx="30">
                  <c:v>44762</c:v>
                </c:pt>
              </c:numCache>
            </c:numRef>
          </c:cat>
          <c:val>
            <c:numRef>
              <c:f>AXVI!$N$6:$N$36</c:f>
              <c:numCache>
                <c:formatCode>0.00%</c:formatCode>
                <c:ptCount val="31"/>
                <c:pt idx="0">
                  <c:v>-8.8970299620567336E-3</c:v>
                </c:pt>
                <c:pt idx="1">
                  <c:v>-1.8366298484459261E-2</c:v>
                </c:pt>
                <c:pt idx="2">
                  <c:v>0.13152158116552817</c:v>
                </c:pt>
                <c:pt idx="3">
                  <c:v>5.9348779924563222E-2</c:v>
                </c:pt>
                <c:pt idx="4">
                  <c:v>-6.9545910328033242E-2</c:v>
                </c:pt>
                <c:pt idx="5">
                  <c:v>-2.3568081684033831E-2</c:v>
                </c:pt>
                <c:pt idx="6">
                  <c:v>6.6055319466189463E-2</c:v>
                </c:pt>
                <c:pt idx="7">
                  <c:v>6.3595273967171476E-2</c:v>
                </c:pt>
                <c:pt idx="8">
                  <c:v>-2.373229965983653E-3</c:v>
                </c:pt>
                <c:pt idx="9">
                  <c:v>-5.7556102288824289E-2</c:v>
                </c:pt>
                <c:pt idx="10">
                  <c:v>-3.7252368647717492E-2</c:v>
                </c:pt>
                <c:pt idx="11">
                  <c:v>-1.5197568389057741E-2</c:v>
                </c:pt>
                <c:pt idx="12">
                  <c:v>1.2960045825576468E-2</c:v>
                </c:pt>
                <c:pt idx="13">
                  <c:v>1.9192877472086398E-2</c:v>
                </c:pt>
                <c:pt idx="14">
                  <c:v>-8.1322070260123419E-2</c:v>
                </c:pt>
                <c:pt idx="15">
                  <c:v>2.8405956977385606E-2</c:v>
                </c:pt>
                <c:pt idx="16">
                  <c:v>-3.2679738562091519E-2</c:v>
                </c:pt>
                <c:pt idx="17">
                  <c:v>3.6212854181064208E-2</c:v>
                </c:pt>
                <c:pt idx="18">
                  <c:v>-4.7650388311175476E-2</c:v>
                </c:pt>
                <c:pt idx="19">
                  <c:v>-4.9424424424424372E-2</c:v>
                </c:pt>
                <c:pt idx="20">
                  <c:v>-1.3698630136986273E-2</c:v>
                </c:pt>
                <c:pt idx="21">
                  <c:v>5.0768333009142158E-2</c:v>
                </c:pt>
                <c:pt idx="22">
                  <c:v>8.0392156862744649E-3</c:v>
                </c:pt>
                <c:pt idx="23">
                  <c:v>3.5419126328217415E-3</c:v>
                </c:pt>
                <c:pt idx="24">
                  <c:v>-4.7958036717871792E-2</c:v>
                </c:pt>
                <c:pt idx="25">
                  <c:v>-1.4583717925050881E-2</c:v>
                </c:pt>
                <c:pt idx="26">
                  <c:v>-2.0256827636100472E-2</c:v>
                </c:pt>
                <c:pt idx="27">
                  <c:v>1.3255956017104381E-2</c:v>
                </c:pt>
                <c:pt idx="28">
                  <c:v>7.3226262999199904E-3</c:v>
                </c:pt>
                <c:pt idx="29">
                  <c:v>-4.8424874107038191E-2</c:v>
                </c:pt>
                <c:pt idx="30">
                  <c:v>-1.1117544875506669E-2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D-413C-8097-B39A7B3216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27"/>
        <c:axId val="1628483983"/>
        <c:axId val="1642656783"/>
      </c:barChart>
      <c:dateAx>
        <c:axId val="1628483983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Offset val="100"/>
        <c:baseTimeUnit val="days"/>
        <c:majorUnit val="30"/>
        <c:majorTimeUnit val="days"/>
      </c:dateAx>
      <c:valAx>
        <c:axId val="1642656783"/>
        <c:scaling>
          <c:orientation val="minMax"/>
        </c:scaling>
        <c:delete val="1"/>
        <c:axPos val="r"/>
        <c:numFmt formatCode="0.00%" sourceLinked="1"/>
        <c:majorTickMark val="none"/>
        <c:minorTickMark val="none"/>
        <c:tickLblPos val="nextTo"/>
        <c:crossAx val="162848398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NZ10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0">
                <a:fgClr>
                  <a:sysClr val="windowText" lastClr="000000"/>
                </a:fgClr>
                <a:bgClr>
                  <a:sysClr val="window" lastClr="FFFFFF">
                    <a:lumMod val="75000"/>
                  </a:sys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198-4968-BE2E-A11CF6F5E20A}"/>
              </c:ext>
            </c:extLst>
          </c:dPt>
          <c:dPt>
            <c:idx val="24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198-4968-BE2E-A11CF6F5E20A}"/>
              </c:ext>
            </c:extLst>
          </c:dPt>
          <c:dLbls>
            <c:delete val="1"/>
          </c:dLbls>
          <c:cat>
            <c:numRef>
              <c:f>'NZ10'!$H$6:$H$36</c:f>
              <c:numCache>
                <c:formatCode>d\-mmm\-yy</c:formatCode>
                <c:ptCount val="31"/>
                <c:pt idx="0">
                  <c:v>44804</c:v>
                </c:pt>
                <c:pt idx="1">
                  <c:v>44803</c:v>
                </c:pt>
                <c:pt idx="2">
                  <c:v>44802</c:v>
                </c:pt>
                <c:pt idx="3">
                  <c:v>44799</c:v>
                </c:pt>
                <c:pt idx="4">
                  <c:v>44798</c:v>
                </c:pt>
                <c:pt idx="5">
                  <c:v>44797</c:v>
                </c:pt>
                <c:pt idx="6">
                  <c:v>44796</c:v>
                </c:pt>
                <c:pt idx="7">
                  <c:v>44795</c:v>
                </c:pt>
                <c:pt idx="8">
                  <c:v>44792</c:v>
                </c:pt>
                <c:pt idx="9">
                  <c:v>44791</c:v>
                </c:pt>
                <c:pt idx="10">
                  <c:v>44790</c:v>
                </c:pt>
                <c:pt idx="11">
                  <c:v>44789</c:v>
                </c:pt>
                <c:pt idx="12">
                  <c:v>44788</c:v>
                </c:pt>
                <c:pt idx="13">
                  <c:v>44785</c:v>
                </c:pt>
                <c:pt idx="14">
                  <c:v>44784</c:v>
                </c:pt>
                <c:pt idx="15">
                  <c:v>44783</c:v>
                </c:pt>
                <c:pt idx="16">
                  <c:v>44782</c:v>
                </c:pt>
                <c:pt idx="17">
                  <c:v>44781</c:v>
                </c:pt>
                <c:pt idx="18">
                  <c:v>44778</c:v>
                </c:pt>
                <c:pt idx="19">
                  <c:v>44777</c:v>
                </c:pt>
                <c:pt idx="20">
                  <c:v>44776</c:v>
                </c:pt>
                <c:pt idx="21">
                  <c:v>44775</c:v>
                </c:pt>
                <c:pt idx="22">
                  <c:v>44774</c:v>
                </c:pt>
                <c:pt idx="23">
                  <c:v>44771</c:v>
                </c:pt>
                <c:pt idx="24">
                  <c:v>44770</c:v>
                </c:pt>
                <c:pt idx="25">
                  <c:v>44769</c:v>
                </c:pt>
                <c:pt idx="26">
                  <c:v>44768</c:v>
                </c:pt>
                <c:pt idx="27">
                  <c:v>44767</c:v>
                </c:pt>
                <c:pt idx="28">
                  <c:v>44764</c:v>
                </c:pt>
                <c:pt idx="29">
                  <c:v>44763</c:v>
                </c:pt>
                <c:pt idx="30">
                  <c:v>44762</c:v>
                </c:pt>
              </c:numCache>
            </c:numRef>
          </c:cat>
          <c:val>
            <c:numRef>
              <c:f>'NZ10'!$O$6:$O$36</c:f>
              <c:numCache>
                <c:formatCode>0.00%</c:formatCode>
                <c:ptCount val="31"/>
                <c:pt idx="0">
                  <c:v>-1.2610340479192669E-3</c:v>
                </c:pt>
                <c:pt idx="1">
                  <c:v>5.0466818067115306E-4</c:v>
                </c:pt>
                <c:pt idx="2">
                  <c:v>2.6683937823834249E-2</c:v>
                </c:pt>
                <c:pt idx="3">
                  <c:v>-5.1546391752577371E-3</c:v>
                </c:pt>
                <c:pt idx="4">
                  <c:v>1.7571466037240944E-2</c:v>
                </c:pt>
                <c:pt idx="5">
                  <c:v>6.5997888067582779E-3</c:v>
                </c:pt>
                <c:pt idx="6">
                  <c:v>2.1024258760107776E-2</c:v>
                </c:pt>
                <c:pt idx="7">
                  <c:v>4.1257367387033339E-2</c:v>
                </c:pt>
                <c:pt idx="8">
                  <c:v>1.509971509971521E-2</c:v>
                </c:pt>
                <c:pt idx="9">
                  <c:v>3.083700440528634E-2</c:v>
                </c:pt>
                <c:pt idx="10">
                  <c:v>5.0177095631640809E-3</c:v>
                </c:pt>
                <c:pt idx="11">
                  <c:v>-2.3068050749711671E-2</c:v>
                </c:pt>
                <c:pt idx="12">
                  <c:v>-1.2809564474807836E-2</c:v>
                </c:pt>
                <c:pt idx="13">
                  <c:v>2.8696925329428951E-2</c:v>
                </c:pt>
                <c:pt idx="14">
                  <c:v>2.1537541130720927E-2</c:v>
                </c:pt>
                <c:pt idx="15">
                  <c:v>1.9207317073170783E-2</c:v>
                </c:pt>
                <c:pt idx="16">
                  <c:v>-2.6706231454006024E-2</c:v>
                </c:pt>
                <c:pt idx="17">
                  <c:v>1.2012012012012022E-2</c:v>
                </c:pt>
                <c:pt idx="18">
                  <c:v>-1.7119244391971614E-2</c:v>
                </c:pt>
                <c:pt idx="19">
                  <c:v>2.109704641350206E-2</c:v>
                </c:pt>
                <c:pt idx="20">
                  <c:v>9.0497737556564516E-4</c:v>
                </c:pt>
                <c:pt idx="21">
                  <c:v>-2.92825768667643E-2</c:v>
                </c:pt>
                <c:pt idx="22">
                  <c:v>5.0029429075926736E-3</c:v>
                </c:pt>
                <c:pt idx="23">
                  <c:v>-3.3285917496443808E-2</c:v>
                </c:pt>
                <c:pt idx="24">
                  <c:v>-7.0621468926553421E-3</c:v>
                </c:pt>
                <c:pt idx="25">
                  <c:v>-1.8030513176144229E-2</c:v>
                </c:pt>
                <c:pt idx="26">
                  <c:v>-4.1436464088398135E-3</c:v>
                </c:pt>
                <c:pt idx="27">
                  <c:v>-2.4258760107816673E-2</c:v>
                </c:pt>
                <c:pt idx="28">
                  <c:v>-2.1882414974953909E-2</c:v>
                </c:pt>
                <c:pt idx="29">
                  <c:v>-2.6295030239284214E-3</c:v>
                </c:pt>
                <c:pt idx="30">
                  <c:v>1.9571045576407493E-2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D-413C-8097-B39A7B3216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dateAx>
        <c:axId val="1628483983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Offset val="100"/>
        <c:baseTimeUnit val="days"/>
        <c:majorUnit val="30"/>
      </c:dateAx>
      <c:valAx>
        <c:axId val="1642656783"/>
        <c:scaling>
          <c:orientation val="minMax"/>
        </c:scaling>
        <c:delete val="1"/>
        <c:axPos val="r"/>
        <c:numFmt formatCode="0.00%" sourceLinked="1"/>
        <c:majorTickMark val="none"/>
        <c:minorTickMark val="none"/>
        <c:tickLblPos val="nextTo"/>
        <c:crossAx val="1628483983"/>
        <c:crosses val="max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58D-413C-8097-B39A7B321658}"/>
              </c:ext>
            </c:extLst>
          </c:dPt>
          <c:dPt>
            <c:idx val="30"/>
            <c:invertIfNegative val="0"/>
            <c:bubble3D val="0"/>
            <c:spPr>
              <a:pattFill prst="pct50">
                <a:fgClr>
                  <a:sysClr val="windowText" lastClr="000000"/>
                </a:fgClr>
                <a:bgClr>
                  <a:sysClr val="window" lastClr="FFFFFF">
                    <a:lumMod val="75000"/>
                  </a:sys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C43-40EB-8C1C-CC2877BA857B}"/>
              </c:ext>
            </c:extLst>
          </c:dPt>
          <c:dLbls>
            <c:delete val="1"/>
          </c:dLbls>
          <c:cat>
            <c:numRef>
              <c:f>'AU10'!$H$6:$H$36</c:f>
              <c:numCache>
                <c:formatCode>d\-mmm\-yy</c:formatCode>
                <c:ptCount val="31"/>
                <c:pt idx="0">
                  <c:v>44804</c:v>
                </c:pt>
                <c:pt idx="1">
                  <c:v>44803</c:v>
                </c:pt>
                <c:pt idx="2">
                  <c:v>44802</c:v>
                </c:pt>
                <c:pt idx="3">
                  <c:v>44799</c:v>
                </c:pt>
                <c:pt idx="4">
                  <c:v>44798</c:v>
                </c:pt>
                <c:pt idx="5">
                  <c:v>44797</c:v>
                </c:pt>
                <c:pt idx="6">
                  <c:v>44796</c:v>
                </c:pt>
                <c:pt idx="7">
                  <c:v>44795</c:v>
                </c:pt>
                <c:pt idx="8">
                  <c:v>44792</c:v>
                </c:pt>
                <c:pt idx="9">
                  <c:v>44791</c:v>
                </c:pt>
                <c:pt idx="10">
                  <c:v>44790</c:v>
                </c:pt>
                <c:pt idx="11">
                  <c:v>44789</c:v>
                </c:pt>
                <c:pt idx="12">
                  <c:v>44788</c:v>
                </c:pt>
                <c:pt idx="13">
                  <c:v>44785</c:v>
                </c:pt>
                <c:pt idx="14">
                  <c:v>44784</c:v>
                </c:pt>
                <c:pt idx="15">
                  <c:v>44783</c:v>
                </c:pt>
                <c:pt idx="16">
                  <c:v>44782</c:v>
                </c:pt>
                <c:pt idx="17">
                  <c:v>44781</c:v>
                </c:pt>
                <c:pt idx="18">
                  <c:v>44778</c:v>
                </c:pt>
                <c:pt idx="19">
                  <c:v>44777</c:v>
                </c:pt>
                <c:pt idx="20">
                  <c:v>44776</c:v>
                </c:pt>
                <c:pt idx="21">
                  <c:v>44775</c:v>
                </c:pt>
                <c:pt idx="22">
                  <c:v>44774</c:v>
                </c:pt>
                <c:pt idx="23">
                  <c:v>44771</c:v>
                </c:pt>
                <c:pt idx="24">
                  <c:v>44770</c:v>
                </c:pt>
                <c:pt idx="25">
                  <c:v>44769</c:v>
                </c:pt>
                <c:pt idx="26">
                  <c:v>44768</c:v>
                </c:pt>
                <c:pt idx="27">
                  <c:v>44767</c:v>
                </c:pt>
                <c:pt idx="28">
                  <c:v>44764</c:v>
                </c:pt>
                <c:pt idx="29">
                  <c:v>44763</c:v>
                </c:pt>
                <c:pt idx="30">
                  <c:v>44762</c:v>
                </c:pt>
              </c:numCache>
            </c:numRef>
          </c:cat>
          <c:val>
            <c:numRef>
              <c:f>'AU10'!$O$6:$O$36</c:f>
              <c:numCache>
                <c:formatCode>0.00%</c:formatCode>
                <c:ptCount val="31"/>
                <c:pt idx="0">
                  <c:v>-5.5020632737275308E-3</c:v>
                </c:pt>
                <c:pt idx="1">
                  <c:v>-2.3112066648750415E-2</c:v>
                </c:pt>
                <c:pt idx="2">
                  <c:v>3.4473172087851015E-2</c:v>
                </c:pt>
                <c:pt idx="3">
                  <c:v>-2.3880597014925394E-2</c:v>
                </c:pt>
                <c:pt idx="4">
                  <c:v>1.319769040417928E-2</c:v>
                </c:pt>
                <c:pt idx="5">
                  <c:v>6.0857538035960709E-3</c:v>
                </c:pt>
                <c:pt idx="6">
                  <c:v>1.6591676040494985E-2</c:v>
                </c:pt>
                <c:pt idx="7">
                  <c:v>4.0983606557377088E-2</c:v>
                </c:pt>
                <c:pt idx="8">
                  <c:v>1.9093078758949899E-2</c:v>
                </c:pt>
                <c:pt idx="9">
                  <c:v>2.4136877482431939E-2</c:v>
                </c:pt>
                <c:pt idx="10">
                  <c:v>8.0073914382507681E-3</c:v>
                </c:pt>
                <c:pt idx="11">
                  <c:v>-4.1334514319456783E-2</c:v>
                </c:pt>
                <c:pt idx="12">
                  <c:v>-1.8545349174152435E-2</c:v>
                </c:pt>
                <c:pt idx="13">
                  <c:v>3.6959134615384685E-2</c:v>
                </c:pt>
                <c:pt idx="14">
                  <c:v>1.8983466013472085E-2</c:v>
                </c:pt>
                <c:pt idx="15">
                  <c:v>2.4145500156788947E-2</c:v>
                </c:pt>
                <c:pt idx="16">
                  <c:v>-1.3609650479430881E-2</c:v>
                </c:pt>
                <c:pt idx="17">
                  <c:v>3.6882617062219444E-2</c:v>
                </c:pt>
                <c:pt idx="18">
                  <c:v>-1.6093404859577203E-2</c:v>
                </c:pt>
                <c:pt idx="19">
                  <c:v>1.7008985879332455E-2</c:v>
                </c:pt>
                <c:pt idx="20">
                  <c:v>4.2838018741633239E-2</c:v>
                </c:pt>
                <c:pt idx="21">
                  <c:v>-4.6889952153109989E-2</c:v>
                </c:pt>
                <c:pt idx="22">
                  <c:v>1.85185185185185E-2</c:v>
                </c:pt>
                <c:pt idx="23">
                  <c:v>-4.9706699598641567E-2</c:v>
                </c:pt>
                <c:pt idx="24">
                  <c:v>-1.7591750075826591E-2</c:v>
                </c:pt>
                <c:pt idx="25">
                  <c:v>-2.2821576763485465E-2</c:v>
                </c:pt>
                <c:pt idx="26">
                  <c:v>2.0790020790021138E-3</c:v>
                </c:pt>
                <c:pt idx="27">
                  <c:v>-2.7159780410286005E-2</c:v>
                </c:pt>
                <c:pt idx="28">
                  <c:v>-3.0532212885154061E-2</c:v>
                </c:pt>
                <c:pt idx="29">
                  <c:v>-2.2358859698155416E-3</c:v>
                </c:pt>
                <c:pt idx="30">
                  <c:v>7.0363073459048442E-3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D-413C-8097-B39A7B3216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dateAx>
        <c:axId val="1628483983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Offset val="100"/>
        <c:baseTimeUnit val="days"/>
      </c:date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58D-413C-8097-B39A7B321658}"/>
              </c:ext>
            </c:extLst>
          </c:dPt>
          <c:dPt>
            <c:idx val="30"/>
            <c:invertIfNegative val="0"/>
            <c:bubble3D val="0"/>
            <c:spPr>
              <a:pattFill prst="pct50">
                <a:fgClr>
                  <a:sysClr val="windowText" lastClr="000000"/>
                </a:fgClr>
                <a:bgClr>
                  <a:sysClr val="window" lastClr="FFFFFF">
                    <a:lumMod val="75000"/>
                  </a:sys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E5F-4B2D-89CB-20480F9D8B1F}"/>
              </c:ext>
            </c:extLst>
          </c:dPt>
          <c:dLbls>
            <c:delete val="1"/>
          </c:dLbls>
          <c:cat>
            <c:numRef>
              <c:f>'SG10'!$H$6:$H$36</c:f>
              <c:numCache>
                <c:formatCode>d\-mmm\-yy</c:formatCode>
                <c:ptCount val="31"/>
                <c:pt idx="0">
                  <c:v>44804</c:v>
                </c:pt>
                <c:pt idx="1">
                  <c:v>44803</c:v>
                </c:pt>
                <c:pt idx="2">
                  <c:v>44802</c:v>
                </c:pt>
                <c:pt idx="3">
                  <c:v>44799</c:v>
                </c:pt>
                <c:pt idx="4">
                  <c:v>44798</c:v>
                </c:pt>
                <c:pt idx="5">
                  <c:v>44797</c:v>
                </c:pt>
                <c:pt idx="6">
                  <c:v>44796</c:v>
                </c:pt>
                <c:pt idx="7">
                  <c:v>44795</c:v>
                </c:pt>
                <c:pt idx="8">
                  <c:v>44792</c:v>
                </c:pt>
                <c:pt idx="9">
                  <c:v>44791</c:v>
                </c:pt>
                <c:pt idx="10">
                  <c:v>44790</c:v>
                </c:pt>
                <c:pt idx="11">
                  <c:v>44789</c:v>
                </c:pt>
                <c:pt idx="12">
                  <c:v>44788</c:v>
                </c:pt>
                <c:pt idx="13">
                  <c:v>44785</c:v>
                </c:pt>
                <c:pt idx="14">
                  <c:v>44784</c:v>
                </c:pt>
                <c:pt idx="15">
                  <c:v>44783</c:v>
                </c:pt>
                <c:pt idx="16">
                  <c:v>44781</c:v>
                </c:pt>
                <c:pt idx="17">
                  <c:v>44778</c:v>
                </c:pt>
                <c:pt idx="18">
                  <c:v>44777</c:v>
                </c:pt>
                <c:pt idx="19">
                  <c:v>44776</c:v>
                </c:pt>
                <c:pt idx="20">
                  <c:v>44775</c:v>
                </c:pt>
                <c:pt idx="21">
                  <c:v>44774</c:v>
                </c:pt>
                <c:pt idx="22">
                  <c:v>44771</c:v>
                </c:pt>
                <c:pt idx="23">
                  <c:v>44770</c:v>
                </c:pt>
                <c:pt idx="24">
                  <c:v>44769</c:v>
                </c:pt>
                <c:pt idx="25">
                  <c:v>44768</c:v>
                </c:pt>
                <c:pt idx="26">
                  <c:v>44767</c:v>
                </c:pt>
                <c:pt idx="27">
                  <c:v>44764</c:v>
                </c:pt>
                <c:pt idx="28">
                  <c:v>44763</c:v>
                </c:pt>
                <c:pt idx="29">
                  <c:v>44762</c:v>
                </c:pt>
                <c:pt idx="30">
                  <c:v>44761</c:v>
                </c:pt>
              </c:numCache>
            </c:numRef>
          </c:cat>
          <c:val>
            <c:numRef>
              <c:f>'SG10'!$O$6:$O$36</c:f>
              <c:numCache>
                <c:formatCode>0.00%</c:formatCode>
                <c:ptCount val="31"/>
                <c:pt idx="0">
                  <c:v>-2.6755852842809385E-3</c:v>
                </c:pt>
                <c:pt idx="1">
                  <c:v>-1.5151515151515091E-2</c:v>
                </c:pt>
                <c:pt idx="2">
                  <c:v>3.6531239330829704E-2</c:v>
                </c:pt>
                <c:pt idx="3">
                  <c:v>9.9999999999999707E-3</c:v>
                </c:pt>
                <c:pt idx="4">
                  <c:v>1.2923506811037346E-2</c:v>
                </c:pt>
                <c:pt idx="5">
                  <c:v>1.886120996441279E-2</c:v>
                </c:pt>
                <c:pt idx="6">
                  <c:v>2.4425811155669039E-2</c:v>
                </c:pt>
                <c:pt idx="7">
                  <c:v>1.1057869517139626E-2</c:v>
                </c:pt>
                <c:pt idx="8">
                  <c:v>1.5724447772369997E-2</c:v>
                </c:pt>
                <c:pt idx="9">
                  <c:v>6.4054257724189545E-3</c:v>
                </c:pt>
                <c:pt idx="10">
                  <c:v>1.0662604722010673E-2</c:v>
                </c:pt>
                <c:pt idx="11">
                  <c:v>-1.4634146341463469E-2</c:v>
                </c:pt>
                <c:pt idx="12">
                  <c:v>-8.5565476190476667E-3</c:v>
                </c:pt>
                <c:pt idx="13">
                  <c:v>4.8598130841122789E-3</c:v>
                </c:pt>
                <c:pt idx="14">
                  <c:v>-1.1090573012939094E-2</c:v>
                </c:pt>
                <c:pt idx="15">
                  <c:v>4.0831477357090281E-3</c:v>
                </c:pt>
                <c:pt idx="16">
                  <c:v>2.6285714285714266E-2</c:v>
                </c:pt>
                <c:pt idx="17">
                  <c:v>2.2909507445589092E-3</c:v>
                </c:pt>
                <c:pt idx="18">
                  <c:v>1.9127773527162731E-3</c:v>
                </c:pt>
                <c:pt idx="19">
                  <c:v>2.7111984282907644E-2</c:v>
                </c:pt>
                <c:pt idx="20">
                  <c:v>-3.4522003034901438E-2</c:v>
                </c:pt>
                <c:pt idx="21">
                  <c:v>-6.7822155237376768E-3</c:v>
                </c:pt>
                <c:pt idx="22">
                  <c:v>-1.0439970171513805E-2</c:v>
                </c:pt>
                <c:pt idx="23">
                  <c:v>-6.6666666666667547E-3</c:v>
                </c:pt>
                <c:pt idx="24">
                  <c:v>-5.8910162002945559E-3</c:v>
                </c:pt>
                <c:pt idx="25">
                  <c:v>-1.2004365223717684E-2</c:v>
                </c:pt>
                <c:pt idx="26">
                  <c:v>-1.186196980589501E-2</c:v>
                </c:pt>
                <c:pt idx="27">
                  <c:v>-2.7952480782669487E-2</c:v>
                </c:pt>
                <c:pt idx="28">
                  <c:v>6.6830812521984266E-3</c:v>
                </c:pt>
                <c:pt idx="29">
                  <c:v>6.0155697098371918E-3</c:v>
                </c:pt>
                <c:pt idx="30">
                  <c:v>6.7687923049519517E-3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D-413C-8097-B39A7B3216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dateAx>
        <c:axId val="1628483983"/>
        <c:scaling>
          <c:orientation val="minMax"/>
        </c:scaling>
        <c:delete val="0"/>
        <c:axPos val="b"/>
        <c:numFmt formatCode="d\-mmm\-yy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Offset val="100"/>
        <c:baseTimeUnit val="days"/>
      </c:date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Europe Indices Common Market Measure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Europe Indices CMM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FF7-47D7-8624-B6CD8B259B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'Europe Equities'!$Y$41:$AE$41</c:f>
              <c:strCache>
                <c:ptCount val="7"/>
                <c:pt idx="0">
                  <c:v>STOXX</c:v>
                </c:pt>
                <c:pt idx="1">
                  <c:v>FTSE 100</c:v>
                </c:pt>
                <c:pt idx="2">
                  <c:v>DAX</c:v>
                </c:pt>
                <c:pt idx="3">
                  <c:v>FTSE MIB</c:v>
                </c:pt>
                <c:pt idx="4">
                  <c:v>SMI</c:v>
                </c:pt>
                <c:pt idx="5">
                  <c:v>STOXX 50</c:v>
                </c:pt>
                <c:pt idx="6">
                  <c:v>Average</c:v>
                </c:pt>
              </c:strCache>
            </c:strRef>
          </c:cat>
          <c:val>
            <c:numRef>
              <c:f>'Europe Equities'!$Y$42:$AE$42</c:f>
              <c:numCache>
                <c:formatCode>0.00%</c:formatCode>
                <c:ptCount val="7"/>
                <c:pt idx="0">
                  <c:v>-5.5024892213144097E-3</c:v>
                </c:pt>
                <c:pt idx="1">
                  <c:v>-1.2009568533055839E-2</c:v>
                </c:pt>
                <c:pt idx="2">
                  <c:v>-4.8352228276215097E-3</c:v>
                </c:pt>
                <c:pt idx="3">
                  <c:v>-6.7408255220336366E-3</c:v>
                </c:pt>
                <c:pt idx="4">
                  <c:v>-1.9577490020626009E-3</c:v>
                </c:pt>
                <c:pt idx="5">
                  <c:v>-7.719539362328269E-3</c:v>
                </c:pt>
                <c:pt idx="6">
                  <c:v>-6.4608990780693773E-3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F7-47D7-8624-B6CD8B259BB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catAx>
        <c:axId val="162848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Algn val="ctr"/>
        <c:lblOffset val="100"/>
        <c:noMultiLvlLbl val="0"/>
      </c:cat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Europe Indices Intraday Measure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Europe Indices Intraday Measure</c:v>
          </c:tx>
          <c:spPr>
            <a:pattFill prst="pct50">
              <a:fgClr>
                <a:schemeClr val="tx1"/>
              </a:fgClr>
              <a:bgClr>
                <a:schemeClr val="bg1"/>
              </a:bgClr>
            </a:patt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6"/>
            <c:invertIfNegative val="0"/>
            <c:bubble3D val="0"/>
            <c:spPr>
              <a:pattFill prst="pct50">
                <a:fgClr>
                  <a:schemeClr val="tx1"/>
                </a:fgClr>
                <a:bgClr>
                  <a:schemeClr val="bg1">
                    <a:lumMod val="75000"/>
                  </a:schemeClr>
                </a:bgClr>
              </a:patt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E05-40D2-9780-070F2C5972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'Europe Equities'!$AS$41:$AY$41</c:f>
              <c:strCache>
                <c:ptCount val="7"/>
                <c:pt idx="0">
                  <c:v>STOXX</c:v>
                </c:pt>
                <c:pt idx="1">
                  <c:v>FTSE 100</c:v>
                </c:pt>
                <c:pt idx="2">
                  <c:v>DAX</c:v>
                </c:pt>
                <c:pt idx="3">
                  <c:v>FTSE MIB</c:v>
                </c:pt>
                <c:pt idx="4">
                  <c:v>SMI</c:v>
                </c:pt>
                <c:pt idx="5">
                  <c:v>STOXX 50</c:v>
                </c:pt>
                <c:pt idx="6">
                  <c:v>Average</c:v>
                </c:pt>
              </c:strCache>
            </c:strRef>
          </c:cat>
          <c:val>
            <c:numRef>
              <c:f>'Europe Equities'!$AS$42:$AY$42</c:f>
              <c:numCache>
                <c:formatCode>0.00%</c:formatCode>
                <c:ptCount val="7"/>
                <c:pt idx="0">
                  <c:v>-7.0871385083714281E-3</c:v>
                </c:pt>
                <c:pt idx="1">
                  <c:v>-1.2009568533055839E-2</c:v>
                </c:pt>
                <c:pt idx="2">
                  <c:v>-9.2184341029059001E-3</c:v>
                </c:pt>
                <c:pt idx="3">
                  <c:v>-1.2463727182860486E-2</c:v>
                </c:pt>
                <c:pt idx="4">
                  <c:v>-3.164763129087264E-3</c:v>
                </c:pt>
                <c:pt idx="5">
                  <c:v>-8.8639963092467886E-3</c:v>
                </c:pt>
                <c:pt idx="6">
                  <c:v>-8.8012712942546183E-3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05-40D2-9780-070F2C5972F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7"/>
        <c:overlap val="-27"/>
        <c:axId val="1628483983"/>
        <c:axId val="1642656783"/>
      </c:barChart>
      <c:catAx>
        <c:axId val="1628483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656783"/>
        <c:crosses val="autoZero"/>
        <c:auto val="1"/>
        <c:lblAlgn val="ctr"/>
        <c:lblOffset val="100"/>
        <c:noMultiLvlLbl val="0"/>
      </c:catAx>
      <c:valAx>
        <c:axId val="1642656783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16284839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>
        <a:lumMod val="9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8B5B24-FD38-4ADF-A54D-29538E3371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14</xdr:col>
      <xdr:colOff>0</xdr:colOff>
      <xdr:row>15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4A1034-5A1E-45ED-A639-F8BEA3E59D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21</xdr:col>
      <xdr:colOff>0</xdr:colOff>
      <xdr:row>15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0AA474-2B34-48DC-8E87-6C6F21C1A4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37</xdr:row>
      <xdr:rowOff>0</xdr:rowOff>
    </xdr:from>
    <xdr:to>
      <xdr:col>14</xdr:col>
      <xdr:colOff>0</xdr:colOff>
      <xdr:row>47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09B8B1D-2B5B-48F9-AA03-68960A076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</xdr:row>
      <xdr:rowOff>0</xdr:rowOff>
    </xdr:from>
    <xdr:to>
      <xdr:col>7</xdr:col>
      <xdr:colOff>0</xdr:colOff>
      <xdr:row>31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ECF979A-63BB-4045-AA63-7FE32DE094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21</xdr:row>
      <xdr:rowOff>0</xdr:rowOff>
    </xdr:from>
    <xdr:to>
      <xdr:col>14</xdr:col>
      <xdr:colOff>0</xdr:colOff>
      <xdr:row>31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9953AA8-382D-439A-AAE5-95FBF3EB72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7</xdr:col>
      <xdr:colOff>0</xdr:colOff>
      <xdr:row>47</xdr:row>
      <xdr:rowOff>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388EBB0-892E-4C6B-A978-BB77DD6F06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130969</xdr:colOff>
      <xdr:row>16</xdr:row>
      <xdr:rowOff>154781</xdr:rowOff>
    </xdr:from>
    <xdr:to>
      <xdr:col>21</xdr:col>
      <xdr:colOff>59531</xdr:colOff>
      <xdr:row>32</xdr:row>
      <xdr:rowOff>47625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C557E345-FBFF-4D49-FC4A-E51118957969}"/>
            </a:ext>
          </a:extLst>
        </xdr:cNvPr>
        <xdr:cNvSpPr/>
      </xdr:nvSpPr>
      <xdr:spPr>
        <a:xfrm>
          <a:off x="7798594" y="3202781"/>
          <a:ext cx="3762375" cy="294084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F9CB42-FFD8-4A0B-8F42-A534C47143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14</xdr:col>
      <xdr:colOff>0</xdr:colOff>
      <xdr:row>15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CEF670-E701-4AAF-AA23-CA94B32A2B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21</xdr:col>
      <xdr:colOff>0</xdr:colOff>
      <xdr:row>15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2E2BB48-AC93-43B8-98BC-5D04886F60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37</xdr:row>
      <xdr:rowOff>0</xdr:rowOff>
    </xdr:from>
    <xdr:to>
      <xdr:col>14</xdr:col>
      <xdr:colOff>0</xdr:colOff>
      <xdr:row>47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222AEC8-3671-4B3F-893D-7446639190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</xdr:row>
      <xdr:rowOff>0</xdr:rowOff>
    </xdr:from>
    <xdr:to>
      <xdr:col>7</xdr:col>
      <xdr:colOff>0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65FBBB8-F038-47E6-AC49-7529D17ECA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21</xdr:row>
      <xdr:rowOff>0</xdr:rowOff>
    </xdr:from>
    <xdr:to>
      <xdr:col>14</xdr:col>
      <xdr:colOff>0</xdr:colOff>
      <xdr:row>31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EDC0720-7144-4655-8959-6D89C4571A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7</xdr:col>
      <xdr:colOff>0</xdr:colOff>
      <xdr:row>47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7FD0AFB-F530-44A6-A40F-AD16D819CE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17</xdr:row>
      <xdr:rowOff>0</xdr:rowOff>
    </xdr:from>
    <xdr:to>
      <xdr:col>21</xdr:col>
      <xdr:colOff>119062</xdr:colOff>
      <xdr:row>32</xdr:row>
      <xdr:rowOff>83344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BEAAABFF-77A9-4549-ACCF-A76AACDD85C8}"/>
            </a:ext>
          </a:extLst>
        </xdr:cNvPr>
        <xdr:cNvSpPr/>
      </xdr:nvSpPr>
      <xdr:spPr>
        <a:xfrm>
          <a:off x="7858125" y="3238500"/>
          <a:ext cx="3762375" cy="294084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7</xdr:col>
      <xdr:colOff>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D1ABA1-BBED-44A9-8829-48379B4401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14</xdr:col>
      <xdr:colOff>0</xdr:colOff>
      <xdr:row>15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4DF9C6B-A110-4143-8FC9-E85D591B80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</xdr:row>
      <xdr:rowOff>0</xdr:rowOff>
    </xdr:from>
    <xdr:to>
      <xdr:col>21</xdr:col>
      <xdr:colOff>0</xdr:colOff>
      <xdr:row>15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3A60B4E-D1F6-450D-B9EC-BD71C44735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37</xdr:row>
      <xdr:rowOff>0</xdr:rowOff>
    </xdr:from>
    <xdr:to>
      <xdr:col>12</xdr:col>
      <xdr:colOff>0</xdr:colOff>
      <xdr:row>47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7BCCF77-1AB6-4575-82D5-4092CCE9C8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21</xdr:row>
      <xdr:rowOff>0</xdr:rowOff>
    </xdr:from>
    <xdr:to>
      <xdr:col>7</xdr:col>
      <xdr:colOff>0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03CD59D-B793-4F2A-A42A-D76247B5AE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21</xdr:row>
      <xdr:rowOff>0</xdr:rowOff>
    </xdr:from>
    <xdr:to>
      <xdr:col>14</xdr:col>
      <xdr:colOff>0</xdr:colOff>
      <xdr:row>31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70968D3-590E-4FA9-88C5-427D67266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14</xdr:col>
      <xdr:colOff>83344</xdr:colOff>
      <xdr:row>16</xdr:row>
      <xdr:rowOff>95250</xdr:rowOff>
    </xdr:from>
    <xdr:to>
      <xdr:col>21</xdr:col>
      <xdr:colOff>11906</xdr:colOff>
      <xdr:row>31</xdr:row>
      <xdr:rowOff>178594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529E8221-7F23-459D-888C-EDDA71E75CA8}"/>
            </a:ext>
          </a:extLst>
        </xdr:cNvPr>
        <xdr:cNvSpPr/>
      </xdr:nvSpPr>
      <xdr:spPr>
        <a:xfrm>
          <a:off x="7750969" y="3143250"/>
          <a:ext cx="3762375" cy="294084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07F42-A0A1-4206-A832-7690B82FABCA}">
  <sheetPr codeName="Sheet5">
    <tabColor rgb="FF00B050"/>
  </sheetPr>
  <dimension ref="B16:U48"/>
  <sheetViews>
    <sheetView showGridLines="0" showRowColHeaders="0" zoomScale="80" zoomScaleNormal="80" workbookViewId="0"/>
  </sheetViews>
  <sheetFormatPr defaultRowHeight="14.4" x14ac:dyDescent="0.3"/>
  <cols>
    <col min="1" max="1" width="2.88671875" customWidth="1"/>
    <col min="8" max="8" width="2.88671875" customWidth="1"/>
    <col min="15" max="15" width="2.88671875" customWidth="1"/>
  </cols>
  <sheetData>
    <row r="16" spans="2:21" x14ac:dyDescent="0.3">
      <c r="B16" s="196" t="str">
        <f>'Asia Equities'!B2</f>
        <v>Updated at 12:40:38</v>
      </c>
      <c r="C16" s="197"/>
      <c r="D16" s="197"/>
      <c r="E16" s="197"/>
      <c r="F16" s="197"/>
      <c r="G16" s="198"/>
      <c r="I16" s="196" t="str">
        <f>'Asia Equities'!B2</f>
        <v>Updated at 12:40:38</v>
      </c>
      <c r="J16" s="197"/>
      <c r="K16" s="197"/>
      <c r="L16" s="197"/>
      <c r="M16" s="197"/>
      <c r="N16" s="198"/>
      <c r="P16" s="196" t="str">
        <f>JPY!B2</f>
        <v>Updated at 12:45:11</v>
      </c>
      <c r="Q16" s="198"/>
      <c r="R16" s="196" t="str">
        <f>CHF!B2</f>
        <v>Updated at 12:45:11</v>
      </c>
      <c r="S16" s="198"/>
      <c r="T16" s="196" t="str">
        <f>XAU!B2</f>
        <v>Updated at 12:45:12</v>
      </c>
      <c r="U16" s="198"/>
    </row>
    <row r="18" spans="2:21" x14ac:dyDescent="0.3">
      <c r="B18" s="128" t="s">
        <v>151</v>
      </c>
      <c r="C18" s="129"/>
      <c r="D18" s="129"/>
      <c r="E18" s="129"/>
      <c r="F18" s="129"/>
      <c r="G18" s="130"/>
      <c r="I18" s="128" t="s">
        <v>152</v>
      </c>
      <c r="J18" s="129"/>
      <c r="K18" s="129"/>
      <c r="L18" s="129"/>
      <c r="M18" s="129"/>
      <c r="N18" s="130"/>
      <c r="P18" s="199" t="s">
        <v>133</v>
      </c>
      <c r="Q18" s="200"/>
      <c r="R18" s="200"/>
      <c r="S18" s="200"/>
      <c r="T18" s="200"/>
      <c r="U18" s="201"/>
    </row>
    <row r="19" spans="2:21" x14ac:dyDescent="0.3">
      <c r="B19" s="131"/>
      <c r="C19" s="132"/>
      <c r="D19" s="132"/>
      <c r="E19" s="132"/>
      <c r="F19" s="132"/>
      <c r="G19" s="133"/>
      <c r="I19" s="131"/>
      <c r="J19" s="132"/>
      <c r="K19" s="132"/>
      <c r="L19" s="132"/>
      <c r="M19" s="132"/>
      <c r="N19" s="133"/>
      <c r="P19" s="202"/>
      <c r="Q19" s="181"/>
      <c r="R19" s="181"/>
      <c r="S19" s="181"/>
      <c r="T19" s="181"/>
      <c r="U19" s="203"/>
    </row>
    <row r="20" spans="2:21" x14ac:dyDescent="0.3">
      <c r="B20" s="122">
        <f>R24</f>
        <v>-1.2610340479192669E-3</v>
      </c>
      <c r="C20" s="123"/>
      <c r="D20" s="123"/>
      <c r="E20" s="123"/>
      <c r="F20" s="123"/>
      <c r="G20" s="124"/>
      <c r="I20" s="122">
        <f>R25</f>
        <v>1.7997346350014469E-3</v>
      </c>
      <c r="J20" s="123"/>
      <c r="K20" s="123"/>
      <c r="L20" s="123"/>
      <c r="M20" s="123"/>
      <c r="N20" s="124"/>
      <c r="P20" s="204" t="s">
        <v>137</v>
      </c>
      <c r="Q20" s="205"/>
      <c r="R20" s="100" t="s">
        <v>138</v>
      </c>
      <c r="S20" s="205" t="s">
        <v>139</v>
      </c>
      <c r="T20" s="205"/>
      <c r="U20" s="101" t="s">
        <v>140</v>
      </c>
    </row>
    <row r="21" spans="2:21" x14ac:dyDescent="0.3">
      <c r="B21" s="125"/>
      <c r="C21" s="126"/>
      <c r="D21" s="126"/>
      <c r="E21" s="126"/>
      <c r="F21" s="126"/>
      <c r="G21" s="127"/>
      <c r="I21" s="125"/>
      <c r="J21" s="126"/>
      <c r="K21" s="126"/>
      <c r="L21" s="126"/>
      <c r="M21" s="126"/>
      <c r="N21" s="127"/>
      <c r="P21" s="192" t="s">
        <v>134</v>
      </c>
      <c r="Q21" s="193"/>
      <c r="R21" s="102">
        <f>'Asia Equities'!D18</f>
        <v>5.8333417685170572E-4</v>
      </c>
      <c r="S21" s="188">
        <f>'Asia Equities'!D21</f>
        <v>-1.0752708194090084</v>
      </c>
      <c r="T21" s="189"/>
      <c r="U21" s="103">
        <f t="shared" ref="U21:U22" si="0">_xlfn.IFNA(_xlfn.IFS(AND(R21&gt;0,S21&gt;1),2,AND(R21&gt;0,S21&lt;1),1,AND(R21&lt;0,S21&gt;1),-2,AND(R21&lt;0,S21&lt;1),-1,R21=0,0),"")</f>
        <v>1</v>
      </c>
    </row>
    <row r="22" spans="2:21" x14ac:dyDescent="0.3">
      <c r="P22" s="194" t="s">
        <v>135</v>
      </c>
      <c r="Q22" s="195"/>
      <c r="R22" s="104">
        <f>'Asia Equities'!D23</f>
        <v>7.2236471641801041E-3</v>
      </c>
      <c r="S22" s="186">
        <f>'Asia Equities'!D26</f>
        <v>1.5983697875923868</v>
      </c>
      <c r="T22" s="187"/>
      <c r="U22" s="105">
        <f t="shared" si="0"/>
        <v>2</v>
      </c>
    </row>
    <row r="23" spans="2:21" x14ac:dyDescent="0.3">
      <c r="P23" s="190" t="s">
        <v>136</v>
      </c>
      <c r="Q23" s="191"/>
      <c r="R23" s="106">
        <f>'Asia Equities'!D28</f>
        <v>3.9034906705159057E-3</v>
      </c>
      <c r="S23" s="185">
        <f>'Asia Equities'!D31</f>
        <v>-0.19421626876563716</v>
      </c>
      <c r="T23" s="185"/>
      <c r="U23" s="107">
        <f>_xlfn.IFNA(_xlfn.IFS(AND(R23&gt;0,S23&gt;1),2,AND(R23&gt;0,S23&lt;1),1,AND(R23&lt;0,S23&gt;1),-2,AND(R23&lt;0,S23&lt;1),-1,R23=0,0),"")</f>
        <v>1</v>
      </c>
    </row>
    <row r="24" spans="2:21" x14ac:dyDescent="0.3">
      <c r="P24" s="192" t="s">
        <v>148</v>
      </c>
      <c r="Q24" s="193"/>
      <c r="R24" s="102">
        <f>'NZ10'!D23</f>
        <v>-1.2610340479192669E-3</v>
      </c>
      <c r="S24" s="188">
        <f>'NZ10'!D26</f>
        <v>-1.526367227732595</v>
      </c>
      <c r="T24" s="188"/>
      <c r="U24" s="103">
        <f>_xlfn.IFNA(_xlfn.IFS(AND(R24&gt;0,S24&gt;1),2,AND(R24&gt;0,S24&lt;1),1,AND(R24&lt;0,S24&gt;1),-2,AND(R24&lt;0,S24&lt;1),-1,R24=0,0),"")</f>
        <v>-1</v>
      </c>
    </row>
    <row r="25" spans="2:21" x14ac:dyDescent="0.3">
      <c r="P25" s="194" t="s">
        <v>149</v>
      </c>
      <c r="Q25" s="195"/>
      <c r="R25" s="104">
        <f>'AU10'!D23</f>
        <v>1.7997346350014469E-3</v>
      </c>
      <c r="S25" s="186">
        <f>'AU10'!D26</f>
        <v>-1.6607102872714918</v>
      </c>
      <c r="T25" s="186"/>
      <c r="U25" s="105">
        <f>_xlfn.IFNA(_xlfn.IFS(AND(R25&gt;0,S25&gt;1),2,AND(R25&gt;0,S25&lt;1),1,AND(R25&lt;0,S25&gt;1),-2,AND(R25&lt;0,S25&lt;1),-1,R25=0,0),"")</f>
        <v>1</v>
      </c>
    </row>
    <row r="26" spans="2:21" x14ac:dyDescent="0.3">
      <c r="P26" s="190" t="s">
        <v>150</v>
      </c>
      <c r="Q26" s="191"/>
      <c r="R26" s="106">
        <f>'SG10'!D23</f>
        <v>-3.0089156367928398E-3</v>
      </c>
      <c r="S26" s="185">
        <f>'SG10'!D26</f>
        <v>-1.0914830755863145</v>
      </c>
      <c r="T26" s="185"/>
      <c r="U26" s="107">
        <f>_xlfn.IFNA(_xlfn.IFS(AND(R26&gt;0,S26&gt;1),2,AND(R26&gt;0,S26&lt;1),1,AND(R26&lt;0,S26&gt;1),-2,AND(R26&lt;0,S26&lt;1),-1,R26=0,0),"")</f>
        <v>-1</v>
      </c>
    </row>
    <row r="27" spans="2:21" x14ac:dyDescent="0.3">
      <c r="P27" s="192" t="s">
        <v>141</v>
      </c>
      <c r="Q27" s="193"/>
      <c r="R27" s="102">
        <f>AXVI!D13</f>
        <v>-8.8970299620567336E-3</v>
      </c>
      <c r="S27" s="188">
        <f>AXVI!D16</f>
        <v>-0.97722245455542167</v>
      </c>
      <c r="T27" s="189"/>
      <c r="U27" s="103">
        <f t="shared" ref="U27:U28" si="1">_xlfn.IFNA(_xlfn.IFS(AND(R27&gt;0,S27&gt;1),-2,AND(R27&gt;0,S27&lt;1),-1,AND(R27&lt;0,S27&gt;1),2,AND(R27&lt;0,S27&lt;1),1,R27=0,0),"")</f>
        <v>1</v>
      </c>
    </row>
    <row r="28" spans="2:21" x14ac:dyDescent="0.3">
      <c r="P28" s="194" t="s">
        <v>142</v>
      </c>
      <c r="Q28" s="195"/>
      <c r="R28" s="104">
        <f>AXVI!D18</f>
        <v>-2.83025077338243E-3</v>
      </c>
      <c r="S28" s="186">
        <f>AXVI!D21</f>
        <v>-1.6472648940416823</v>
      </c>
      <c r="T28" s="187"/>
      <c r="U28" s="105">
        <f t="shared" si="1"/>
        <v>1</v>
      </c>
    </row>
    <row r="29" spans="2:21" x14ac:dyDescent="0.3">
      <c r="P29" s="190" t="s">
        <v>143</v>
      </c>
      <c r="Q29" s="191"/>
      <c r="R29" s="106">
        <f>AXVI!D23</f>
        <v>-5.863640367719582E-3</v>
      </c>
      <c r="S29" s="185">
        <f>AXVI!D26</f>
        <v>-1.7767568573415522</v>
      </c>
      <c r="T29" s="185"/>
      <c r="U29" s="107">
        <f>_xlfn.IFNA(_xlfn.IFS(AND(R29&gt;0,S29&gt;1),-2,AND(R29&gt;0,S29&lt;1),-1,AND(R29&lt;0,S29&gt;1),2,AND(R29&lt;0,S29&lt;1),1,R29=0,0),"")</f>
        <v>1</v>
      </c>
    </row>
    <row r="30" spans="2:21" x14ac:dyDescent="0.3">
      <c r="P30" s="194" t="s">
        <v>116</v>
      </c>
      <c r="Q30" s="195"/>
      <c r="R30" s="104">
        <f>JPY!D28</f>
        <v>1.7256583648528072E-3</v>
      </c>
      <c r="S30" s="186">
        <f>JPY!D31</f>
        <v>-1.1479957252172439</v>
      </c>
      <c r="T30" s="186"/>
      <c r="U30" s="105">
        <f>_xlfn.IFNA(_xlfn.IFS(AND(R30&gt;0,S30&gt;1),-2,AND(R30&gt;0,S30&lt;1),-1,AND(R30&lt;0,S30&gt;1),2,AND(R30&lt;0,S30&lt;1),1,R30=0,0),"")</f>
        <v>-1</v>
      </c>
    </row>
    <row r="31" spans="2:21" x14ac:dyDescent="0.3">
      <c r="P31" s="194" t="s">
        <v>117</v>
      </c>
      <c r="Q31" s="195"/>
      <c r="R31" s="104">
        <f>CHF!D28</f>
        <v>-3.8254755046807014E-3</v>
      </c>
      <c r="S31" s="186">
        <f>CHF!D31</f>
        <v>-2.7875197182691821E-2</v>
      </c>
      <c r="T31" s="186"/>
      <c r="U31" s="105">
        <f>_xlfn.IFNA(_xlfn.IFS(AND(R31&gt;0,S31&gt;1),-2,AND(R31&gt;0,S31&lt;1),-1,AND(R31&lt;0,S31&gt;1),2,AND(R31&lt;0,S31&lt;1),1,R31=0,0),"")</f>
        <v>1</v>
      </c>
    </row>
    <row r="32" spans="2:21" x14ac:dyDescent="0.3">
      <c r="B32" s="119" t="str">
        <f>'NZ10'!B2</f>
        <v>Updated at 12:09:14</v>
      </c>
      <c r="C32" s="120"/>
      <c r="D32" s="120"/>
      <c r="E32" s="120"/>
      <c r="F32" s="120"/>
      <c r="G32" s="121"/>
      <c r="I32" s="119" t="str">
        <f>'AU10'!B2</f>
        <v>Updated at 12:42:42</v>
      </c>
      <c r="J32" s="120"/>
      <c r="K32" s="120"/>
      <c r="L32" s="120"/>
      <c r="M32" s="120"/>
      <c r="N32" s="121"/>
      <c r="P32" s="190" t="s">
        <v>118</v>
      </c>
      <c r="Q32" s="191"/>
      <c r="R32" s="106">
        <f>XAU!D28</f>
        <v>-5.7316308088107551E-3</v>
      </c>
      <c r="S32" s="185">
        <f>XAU!D31</f>
        <v>0.20695309571507964</v>
      </c>
      <c r="T32" s="185"/>
      <c r="U32" s="107">
        <f>_xlfn.IFNA(_xlfn.IFS(AND(R32&gt;0,S32&gt;1),-2,AND(R32&gt;0,S32&lt;1),-1,AND(R32&lt;0,S32&gt;1),2,AND(R32&lt;0,S32&lt;1),1,R32=0,0),"")</f>
        <v>1</v>
      </c>
    </row>
    <row r="33" spans="2:21" ht="15" thickBot="1" x14ac:dyDescent="0.35"/>
    <row r="34" spans="2:21" ht="15" customHeight="1" x14ac:dyDescent="0.3">
      <c r="B34" s="128" t="s">
        <v>153</v>
      </c>
      <c r="C34" s="129"/>
      <c r="D34" s="129"/>
      <c r="E34" s="129"/>
      <c r="F34" s="129"/>
      <c r="G34" s="130"/>
      <c r="I34" s="128" t="s">
        <v>132</v>
      </c>
      <c r="J34" s="129"/>
      <c r="K34" s="129"/>
      <c r="L34" s="129"/>
      <c r="M34" s="129"/>
      <c r="N34" s="130"/>
      <c r="P34" s="177" t="s">
        <v>144</v>
      </c>
      <c r="Q34" s="178"/>
      <c r="R34" s="178"/>
      <c r="S34" s="178"/>
      <c r="T34" s="178"/>
      <c r="U34" s="179"/>
    </row>
    <row r="35" spans="2:21" ht="15" customHeight="1" x14ac:dyDescent="0.3">
      <c r="B35" s="131"/>
      <c r="C35" s="132"/>
      <c r="D35" s="132"/>
      <c r="E35" s="132"/>
      <c r="F35" s="132"/>
      <c r="G35" s="133"/>
      <c r="I35" s="131"/>
      <c r="J35" s="132"/>
      <c r="K35" s="132"/>
      <c r="L35" s="132"/>
      <c r="M35" s="132"/>
      <c r="N35" s="133"/>
      <c r="P35" s="180"/>
      <c r="Q35" s="181"/>
      <c r="R35" s="181"/>
      <c r="S35" s="181"/>
      <c r="T35" s="181"/>
      <c r="U35" s="182"/>
    </row>
    <row r="36" spans="2:21" x14ac:dyDescent="0.3">
      <c r="B36" s="122">
        <f>R26</f>
        <v>-3.0089156367928398E-3</v>
      </c>
      <c r="C36" s="123"/>
      <c r="D36" s="123"/>
      <c r="E36" s="123"/>
      <c r="F36" s="123"/>
      <c r="G36" s="124"/>
      <c r="I36" s="122">
        <f>R29</f>
        <v>-5.863640367719582E-3</v>
      </c>
      <c r="J36" s="123"/>
      <c r="K36" s="123"/>
      <c r="L36" s="123"/>
      <c r="M36" s="123"/>
      <c r="N36" s="124"/>
      <c r="P36" s="157" t="s">
        <v>194</v>
      </c>
      <c r="Q36" s="158"/>
      <c r="R36" s="157" t="s">
        <v>195</v>
      </c>
      <c r="S36" s="158"/>
      <c r="T36" s="183" t="s">
        <v>145</v>
      </c>
      <c r="U36" s="184"/>
    </row>
    <row r="37" spans="2:21" ht="15" customHeight="1" x14ac:dyDescent="0.3">
      <c r="B37" s="125"/>
      <c r="C37" s="126"/>
      <c r="D37" s="126"/>
      <c r="E37" s="126"/>
      <c r="F37" s="126"/>
      <c r="G37" s="127"/>
      <c r="I37" s="125"/>
      <c r="J37" s="126"/>
      <c r="K37" s="126"/>
      <c r="L37" s="126"/>
      <c r="M37" s="126"/>
      <c r="N37" s="127"/>
      <c r="P37" s="171">
        <f>COUNTIF(U21:U32,"&gt;0.1")</f>
        <v>9</v>
      </c>
      <c r="Q37" s="172"/>
      <c r="R37" s="165">
        <f>COUNTIF(U21:U32,"&lt;-0.1")</f>
        <v>3</v>
      </c>
      <c r="S37" s="166"/>
      <c r="T37" s="159">
        <f>SUM(U21:U32)/(COUNT(U21:U32)*2)</f>
        <v>0.29166666666666669</v>
      </c>
      <c r="U37" s="160"/>
    </row>
    <row r="38" spans="2:21" ht="15" customHeight="1" x14ac:dyDescent="0.3">
      <c r="P38" s="173"/>
      <c r="Q38" s="174"/>
      <c r="R38" s="167"/>
      <c r="S38" s="168"/>
      <c r="T38" s="161"/>
      <c r="U38" s="162"/>
    </row>
    <row r="39" spans="2:21" ht="15" customHeight="1" x14ac:dyDescent="0.3">
      <c r="P39" s="173"/>
      <c r="Q39" s="174"/>
      <c r="R39" s="167"/>
      <c r="S39" s="168"/>
      <c r="T39" s="161"/>
      <c r="U39" s="162"/>
    </row>
    <row r="40" spans="2:21" ht="15.75" customHeight="1" thickBot="1" x14ac:dyDescent="0.35">
      <c r="P40" s="175"/>
      <c r="Q40" s="176"/>
      <c r="R40" s="169"/>
      <c r="S40" s="170"/>
      <c r="T40" s="163"/>
      <c r="U40" s="164"/>
    </row>
    <row r="42" spans="2:21" ht="18" x14ac:dyDescent="0.35">
      <c r="P42" s="134" t="s">
        <v>177</v>
      </c>
      <c r="Q42" s="135"/>
      <c r="R42" s="135"/>
      <c r="S42" s="135"/>
      <c r="T42" s="135"/>
      <c r="U42" s="136"/>
    </row>
    <row r="43" spans="2:21" x14ac:dyDescent="0.3">
      <c r="P43" s="139" t="s">
        <v>172</v>
      </c>
      <c r="Q43" s="140"/>
      <c r="R43" s="140"/>
      <c r="S43" s="140"/>
      <c r="T43" s="143" t="s">
        <v>186</v>
      </c>
      <c r="U43" s="144"/>
    </row>
    <row r="44" spans="2:21" x14ac:dyDescent="0.3">
      <c r="P44" s="147" t="s">
        <v>174</v>
      </c>
      <c r="Q44" s="148"/>
      <c r="R44" s="148"/>
      <c r="S44" s="148"/>
      <c r="T44" s="151" t="s">
        <v>187</v>
      </c>
      <c r="U44" s="152"/>
    </row>
    <row r="45" spans="2:21" x14ac:dyDescent="0.3">
      <c r="P45" s="153" t="s">
        <v>176</v>
      </c>
      <c r="Q45" s="154"/>
      <c r="R45" s="154"/>
      <c r="S45" s="154"/>
      <c r="T45" s="155" t="s">
        <v>188</v>
      </c>
      <c r="U45" s="156"/>
    </row>
    <row r="46" spans="2:21" x14ac:dyDescent="0.3">
      <c r="P46" s="153"/>
      <c r="Q46" s="154"/>
      <c r="R46" s="154"/>
      <c r="S46" s="154"/>
      <c r="T46" s="154"/>
      <c r="U46" s="156"/>
    </row>
    <row r="47" spans="2:21" x14ac:dyDescent="0.3">
      <c r="P47" s="145" t="s">
        <v>175</v>
      </c>
      <c r="Q47" s="146"/>
      <c r="R47" s="146"/>
      <c r="S47" s="146"/>
      <c r="T47" s="149" t="s">
        <v>189</v>
      </c>
      <c r="U47" s="150"/>
    </row>
    <row r="48" spans="2:21" x14ac:dyDescent="0.3">
      <c r="B48" s="119" t="str">
        <f>'SG10'!B2</f>
        <v>Updated at 12:09:14</v>
      </c>
      <c r="C48" s="120"/>
      <c r="D48" s="120"/>
      <c r="E48" s="120"/>
      <c r="F48" s="120"/>
      <c r="G48" s="121"/>
      <c r="I48" s="119" t="str">
        <f>AXVI!B2</f>
        <v>Updated at 12:40:38</v>
      </c>
      <c r="J48" s="120"/>
      <c r="K48" s="120"/>
      <c r="L48" s="120"/>
      <c r="M48" s="120"/>
      <c r="N48" s="121"/>
      <c r="P48" s="137" t="s">
        <v>173</v>
      </c>
      <c r="Q48" s="138"/>
      <c r="R48" s="138"/>
      <c r="S48" s="138"/>
      <c r="T48" s="141" t="s">
        <v>190</v>
      </c>
      <c r="U48" s="142"/>
    </row>
  </sheetData>
  <sheetProtection algorithmName="SHA-512" hashValue="hYDp8hc7/jErFvnzyjRRNQ2QiP/E5Yy6Wo/9H+qNY+Vp0x6+Ctr9tw9Qr0n/hV2sRNDAmjTUxVmhJy1qoIgxUA==" saltValue="w7z1jFVi/7vbNivH4aNc6Q==" spinCount="100000" sheet="1" objects="1" scenarios="1" selectLockedCells="1" selectUnlockedCells="1"/>
  <mergeCells count="62">
    <mergeCell ref="B18:G19"/>
    <mergeCell ref="B20:G21"/>
    <mergeCell ref="I16:N16"/>
    <mergeCell ref="B16:G16"/>
    <mergeCell ref="T16:U16"/>
    <mergeCell ref="R16:S16"/>
    <mergeCell ref="P16:Q16"/>
    <mergeCell ref="P18:U19"/>
    <mergeCell ref="P20:Q20"/>
    <mergeCell ref="S20:T20"/>
    <mergeCell ref="I20:N21"/>
    <mergeCell ref="I18:N19"/>
    <mergeCell ref="P31:Q31"/>
    <mergeCell ref="P30:Q30"/>
    <mergeCell ref="P27:Q27"/>
    <mergeCell ref="P26:Q26"/>
    <mergeCell ref="P25:Q25"/>
    <mergeCell ref="P28:Q28"/>
    <mergeCell ref="P29:Q29"/>
    <mergeCell ref="S22:T22"/>
    <mergeCell ref="S21:T21"/>
    <mergeCell ref="P32:Q32"/>
    <mergeCell ref="P24:Q24"/>
    <mergeCell ref="P23:Q23"/>
    <mergeCell ref="P22:Q22"/>
    <mergeCell ref="P21:Q21"/>
    <mergeCell ref="S27:T27"/>
    <mergeCell ref="S26:T26"/>
    <mergeCell ref="S25:T25"/>
    <mergeCell ref="S24:T24"/>
    <mergeCell ref="S23:T23"/>
    <mergeCell ref="S31:T31"/>
    <mergeCell ref="S28:T28"/>
    <mergeCell ref="S30:T30"/>
    <mergeCell ref="S29:T29"/>
    <mergeCell ref="B32:G32"/>
    <mergeCell ref="I32:N32"/>
    <mergeCell ref="T37:U40"/>
    <mergeCell ref="R37:S40"/>
    <mergeCell ref="P37:Q40"/>
    <mergeCell ref="P34:U35"/>
    <mergeCell ref="T36:U36"/>
    <mergeCell ref="I34:N35"/>
    <mergeCell ref="I36:N37"/>
    <mergeCell ref="S32:T32"/>
    <mergeCell ref="R36:S36"/>
    <mergeCell ref="B48:G48"/>
    <mergeCell ref="B36:G37"/>
    <mergeCell ref="B34:G35"/>
    <mergeCell ref="P42:U42"/>
    <mergeCell ref="P48:S48"/>
    <mergeCell ref="P43:S43"/>
    <mergeCell ref="T48:U48"/>
    <mergeCell ref="T43:U43"/>
    <mergeCell ref="P47:S47"/>
    <mergeCell ref="P44:S44"/>
    <mergeCell ref="T47:U47"/>
    <mergeCell ref="I48:N48"/>
    <mergeCell ref="T44:U44"/>
    <mergeCell ref="P45:S46"/>
    <mergeCell ref="T45:U46"/>
    <mergeCell ref="P36:Q36"/>
  </mergeCells>
  <conditionalFormatting sqref="T43:U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6527B-DDD3-4048-81C4-1212599A5676}">
  <sheetPr codeName="Sheet15"/>
  <dimension ref="B2:AO160"/>
  <sheetViews>
    <sheetView showGridLines="0" topLeftCell="AB4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10" width="16.6640625" customWidth="1"/>
    <col min="11" max="13" width="2.88671875" customWidth="1"/>
    <col min="14" max="15" width="34.6640625" customWidth="1"/>
    <col min="16" max="18" width="2.88671875" customWidth="1"/>
    <col min="19" max="20" width="34.6640625" customWidth="1"/>
    <col min="21" max="23" width="2.88671875" customWidth="1"/>
    <col min="24" max="25" width="34.6640625" customWidth="1"/>
    <col min="26" max="28" width="2.88671875" customWidth="1"/>
    <col min="29" max="30" width="34.6640625" customWidth="1"/>
    <col min="31" max="33" width="2.88671875" customWidth="1"/>
    <col min="34" max="35" width="34.6640625" customWidth="1"/>
    <col min="36" max="38" width="2.88671875" customWidth="1"/>
    <col min="39" max="40" width="34.6640625" customWidth="1"/>
    <col min="41" max="41" width="2.88671875" customWidth="1"/>
  </cols>
  <sheetData>
    <row r="2" spans="2:41" x14ac:dyDescent="0.3">
      <c r="B2" s="128" t="str">
        <f>_xll.TR("DE10YT=RR","CF_Yield","CH=Fd RH=IN",C8)</f>
        <v>Updated at 12:44:46</v>
      </c>
      <c r="C2" s="129"/>
      <c r="D2" s="129"/>
      <c r="E2" s="130"/>
      <c r="F2" s="2"/>
      <c r="G2" s="23"/>
      <c r="H2" s="64" t="str">
        <f>_xll.RHistory("DE10YT=RR",".Timestamp;.Open;.Close","NBROWS:32 INTERVAL:1D",,"TSREPEAT:NO CH:Fd",H5)</f>
        <v>Updated at 12:09:16</v>
      </c>
      <c r="I2" s="24"/>
      <c r="J2" s="24"/>
      <c r="K2" s="25"/>
      <c r="M2" s="23"/>
      <c r="N2" s="24"/>
      <c r="O2" s="24"/>
      <c r="P2" s="25"/>
      <c r="R2" s="23"/>
      <c r="S2" s="24"/>
      <c r="T2" s="24"/>
      <c r="U2" s="25"/>
      <c r="W2" s="23"/>
      <c r="X2" s="24"/>
      <c r="Y2" s="24"/>
      <c r="Z2" s="25"/>
      <c r="AB2" s="23"/>
      <c r="AC2" s="24"/>
      <c r="AD2" s="24"/>
      <c r="AE2" s="25"/>
      <c r="AG2" s="23"/>
      <c r="AH2" s="24"/>
      <c r="AI2" s="24"/>
      <c r="AJ2" s="25"/>
      <c r="AL2" s="23"/>
      <c r="AM2" s="24"/>
      <c r="AN2" s="24"/>
      <c r="AO2" s="25"/>
    </row>
    <row r="3" spans="2:41" ht="18" x14ac:dyDescent="0.35">
      <c r="B3" s="219"/>
      <c r="C3" s="220"/>
      <c r="D3" s="220"/>
      <c r="E3" s="221"/>
      <c r="F3" s="2"/>
      <c r="G3" s="26"/>
      <c r="H3" s="211" t="s">
        <v>76</v>
      </c>
      <c r="I3" s="212"/>
      <c r="J3" s="213"/>
      <c r="K3" s="20"/>
      <c r="M3" s="26"/>
      <c r="N3" s="211" t="s">
        <v>72</v>
      </c>
      <c r="O3" s="213"/>
      <c r="P3" s="20"/>
      <c r="R3" s="26"/>
      <c r="S3" s="214" t="s">
        <v>73</v>
      </c>
      <c r="T3" s="216"/>
      <c r="U3" s="20"/>
      <c r="W3" s="26"/>
      <c r="X3" s="211" t="s">
        <v>68</v>
      </c>
      <c r="Y3" s="213"/>
      <c r="Z3" s="20"/>
      <c r="AB3" s="26"/>
      <c r="AC3" s="214" t="s">
        <v>69</v>
      </c>
      <c r="AD3" s="216"/>
      <c r="AE3" s="20"/>
      <c r="AG3" s="26"/>
      <c r="AH3" s="211" t="s">
        <v>31</v>
      </c>
      <c r="AI3" s="213"/>
      <c r="AJ3" s="20"/>
      <c r="AL3" s="26"/>
      <c r="AM3" s="214" t="s">
        <v>32</v>
      </c>
      <c r="AN3" s="216"/>
      <c r="AO3" s="20"/>
    </row>
    <row r="4" spans="2:41" x14ac:dyDescent="0.3">
      <c r="F4" s="2"/>
      <c r="G4" s="26"/>
      <c r="H4" s="27"/>
      <c r="I4" s="217" t="s">
        <v>78</v>
      </c>
      <c r="J4" s="218"/>
      <c r="K4" s="20"/>
      <c r="M4" s="26"/>
      <c r="N4" s="33" t="s">
        <v>78</v>
      </c>
      <c r="O4" s="36" t="s">
        <v>9</v>
      </c>
      <c r="P4" s="20"/>
      <c r="R4" s="26"/>
      <c r="S4" s="33" t="s">
        <v>78</v>
      </c>
      <c r="T4" s="36" t="s">
        <v>9</v>
      </c>
      <c r="U4" s="20"/>
      <c r="W4" s="26"/>
      <c r="X4" s="33" t="s">
        <v>78</v>
      </c>
      <c r="Y4" s="36" t="s">
        <v>9</v>
      </c>
      <c r="Z4" s="20"/>
      <c r="AB4" s="26"/>
      <c r="AC4" s="33" t="s">
        <v>78</v>
      </c>
      <c r="AD4" s="36" t="s">
        <v>9</v>
      </c>
      <c r="AE4" s="20"/>
      <c r="AG4" s="26"/>
      <c r="AH4" s="33" t="s">
        <v>78</v>
      </c>
      <c r="AI4" s="36" t="s">
        <v>9</v>
      </c>
      <c r="AJ4" s="20"/>
      <c r="AL4" s="26"/>
      <c r="AM4" s="33" t="s">
        <v>78</v>
      </c>
      <c r="AN4" s="36" t="s">
        <v>9</v>
      </c>
      <c r="AO4" s="20"/>
    </row>
    <row r="5" spans="2:41" hidden="1" x14ac:dyDescent="0.3">
      <c r="F5" s="2"/>
      <c r="G5" s="26"/>
      <c r="H5" s="110" t="s">
        <v>22</v>
      </c>
      <c r="I5" s="111" t="s">
        <v>62</v>
      </c>
      <c r="J5" s="112" t="s">
        <v>63</v>
      </c>
      <c r="K5" s="20"/>
      <c r="M5" s="26"/>
      <c r="N5" s="26"/>
      <c r="O5" s="17"/>
      <c r="P5" s="20"/>
      <c r="R5" s="26"/>
      <c r="S5" s="26"/>
      <c r="T5" s="17"/>
      <c r="U5" s="20"/>
      <c r="W5" s="26"/>
      <c r="X5" s="26"/>
      <c r="Y5" s="17"/>
      <c r="Z5" s="20"/>
      <c r="AB5" s="26"/>
      <c r="AC5" s="26"/>
      <c r="AD5" s="17"/>
      <c r="AE5" s="20"/>
      <c r="AG5" s="26"/>
      <c r="AH5" s="26"/>
      <c r="AI5" s="17"/>
      <c r="AJ5" s="20"/>
      <c r="AL5" s="26"/>
      <c r="AM5" s="26"/>
      <c r="AN5" s="17"/>
      <c r="AO5" s="20"/>
    </row>
    <row r="6" spans="2:41" x14ac:dyDescent="0.3">
      <c r="B6" s="23"/>
      <c r="C6" s="63"/>
      <c r="D6" s="24"/>
      <c r="E6" s="25"/>
      <c r="F6" s="2"/>
      <c r="G6" s="26"/>
      <c r="H6" s="29">
        <v>44804</v>
      </c>
      <c r="I6" s="71">
        <v>1.4950000000000001</v>
      </c>
      <c r="J6" s="114">
        <v>1.57</v>
      </c>
      <c r="K6" s="20"/>
      <c r="M6" s="26"/>
      <c r="N6" s="37">
        <f t="shared" ref="N6:N36" si="0">IF(OR(J6="",J7=""),"",(J6-J7)/J7)</f>
        <v>3.9735099337748381E-2</v>
      </c>
      <c r="O6" s="40">
        <f t="shared" ref="O6:O36" si="1">AVERAGE(N6:N6)</f>
        <v>3.9735099337748381E-2</v>
      </c>
      <c r="P6" s="20"/>
      <c r="R6" s="26"/>
      <c r="S6" s="37">
        <f t="shared" ref="S6:S36" si="2">IF(OR(J6="",J7=""),"",SQRT(((J6-J7)/J7)^2))</f>
        <v>3.9735099337748381E-2</v>
      </c>
      <c r="T6" s="40">
        <f t="shared" ref="T6:T36" si="3">AVERAGE(S6:S6)</f>
        <v>3.9735099337748381E-2</v>
      </c>
      <c r="U6" s="20"/>
      <c r="W6" s="26"/>
      <c r="X6" s="37">
        <f t="shared" ref="X6:X36" si="4">IFERROR((J6-I6)/I6,"")</f>
        <v>5.0167224080267525E-2</v>
      </c>
      <c r="Y6" s="40">
        <f t="shared" ref="Y6:Y36" si="5">AVERAGE(X6:X6)</f>
        <v>5.0167224080267525E-2</v>
      </c>
      <c r="Z6" s="20"/>
      <c r="AB6" s="26"/>
      <c r="AC6" s="37">
        <f t="shared" ref="AC6:AC36" si="6">IFERROR(SQRT(((J6-I6)/I6)^2),"")</f>
        <v>5.0167224080267525E-2</v>
      </c>
      <c r="AD6" s="40">
        <f t="shared" ref="AD6:AD36" si="7">AVERAGE(AC6:AC6)</f>
        <v>5.0167224080267525E-2</v>
      </c>
      <c r="AE6" s="20"/>
      <c r="AG6" s="26"/>
      <c r="AH6" s="93">
        <f t="shared" ref="AH6:AH36" si="8">IFERROR(AVERAGE(N6,X6),"")</f>
        <v>4.4951161709007953E-2</v>
      </c>
      <c r="AI6" s="51">
        <f t="shared" ref="AI6:AI36" si="9">AVERAGE(AH6:AH6)</f>
        <v>4.4951161709007953E-2</v>
      </c>
      <c r="AJ6" s="20"/>
      <c r="AL6" s="26"/>
      <c r="AM6" s="93">
        <f t="shared" ref="AM6:AM36" si="10">IFERROR(AVERAGE(S6,AC6),"")</f>
        <v>4.4951161709007953E-2</v>
      </c>
      <c r="AN6" s="51">
        <f t="shared" ref="AN6:AN36" si="11">AVERAGE(AM6:AM6)</f>
        <v>4.4951161709007953E-2</v>
      </c>
      <c r="AO6" s="20"/>
    </row>
    <row r="7" spans="2:41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1.5089999999999999</v>
      </c>
      <c r="J7" s="72">
        <v>1.51</v>
      </c>
      <c r="K7" s="20"/>
      <c r="M7" s="26"/>
      <c r="N7" s="37">
        <f t="shared" si="0"/>
        <v>3.3222591362127014E-3</v>
      </c>
      <c r="O7" s="40">
        <f t="shared" si="1"/>
        <v>3.3222591362127014E-3</v>
      </c>
      <c r="P7" s="20"/>
      <c r="R7" s="26"/>
      <c r="S7" s="37">
        <f t="shared" si="2"/>
        <v>3.3222591362127014E-3</v>
      </c>
      <c r="T7" s="40">
        <f t="shared" si="3"/>
        <v>3.3222591362127014E-3</v>
      </c>
      <c r="U7" s="20"/>
      <c r="W7" s="26"/>
      <c r="X7" s="37">
        <f t="shared" si="4"/>
        <v>6.6269052352558775E-4</v>
      </c>
      <c r="Y7" s="40">
        <f t="shared" si="5"/>
        <v>6.6269052352558775E-4</v>
      </c>
      <c r="Z7" s="20"/>
      <c r="AB7" s="26"/>
      <c r="AC7" s="37">
        <f t="shared" si="6"/>
        <v>6.6269052352558775E-4</v>
      </c>
      <c r="AD7" s="40">
        <f t="shared" si="7"/>
        <v>6.6269052352558775E-4</v>
      </c>
      <c r="AE7" s="20"/>
      <c r="AG7" s="26"/>
      <c r="AH7" s="93">
        <f t="shared" si="8"/>
        <v>1.9924748298691445E-3</v>
      </c>
      <c r="AI7" s="51">
        <f t="shared" si="9"/>
        <v>1.9924748298691445E-3</v>
      </c>
      <c r="AJ7" s="20"/>
      <c r="AL7" s="26"/>
      <c r="AM7" s="93">
        <f t="shared" si="10"/>
        <v>1.9924748298691445E-3</v>
      </c>
      <c r="AN7" s="51">
        <f t="shared" si="11"/>
        <v>1.9924748298691445E-3</v>
      </c>
      <c r="AO7" s="20"/>
    </row>
    <row r="8" spans="2:41" x14ac:dyDescent="0.3">
      <c r="B8" s="26"/>
      <c r="C8" s="4"/>
      <c r="D8" s="109" t="s">
        <v>196</v>
      </c>
      <c r="E8" s="20"/>
      <c r="F8" s="2"/>
      <c r="G8" s="26"/>
      <c r="H8" s="29">
        <v>44802</v>
      </c>
      <c r="I8" s="71">
        <v>1.4950000000000001</v>
      </c>
      <c r="J8" s="72">
        <v>1.5049999999999999</v>
      </c>
      <c r="K8" s="20"/>
      <c r="M8" s="26"/>
      <c r="N8" s="37">
        <f t="shared" si="0"/>
        <v>7.6537911301859787E-2</v>
      </c>
      <c r="O8" s="40">
        <f t="shared" si="1"/>
        <v>7.6537911301859787E-2</v>
      </c>
      <c r="P8" s="20"/>
      <c r="R8" s="26"/>
      <c r="S8" s="37">
        <f t="shared" si="2"/>
        <v>7.6537911301859787E-2</v>
      </c>
      <c r="T8" s="40">
        <f t="shared" si="3"/>
        <v>7.6537911301859787E-2</v>
      </c>
      <c r="U8" s="20"/>
      <c r="W8" s="26"/>
      <c r="X8" s="37">
        <f t="shared" si="4"/>
        <v>6.6889632107021979E-3</v>
      </c>
      <c r="Y8" s="40">
        <f t="shared" si="5"/>
        <v>6.6889632107021979E-3</v>
      </c>
      <c r="Z8" s="20"/>
      <c r="AB8" s="26"/>
      <c r="AC8" s="37">
        <f t="shared" si="6"/>
        <v>6.6889632107021979E-3</v>
      </c>
      <c r="AD8" s="40">
        <f t="shared" si="7"/>
        <v>6.6889632107021979E-3</v>
      </c>
      <c r="AE8" s="20"/>
      <c r="AG8" s="26"/>
      <c r="AH8" s="93">
        <f t="shared" si="8"/>
        <v>4.1613437256280993E-2</v>
      </c>
      <c r="AI8" s="51">
        <f t="shared" si="9"/>
        <v>4.1613437256280993E-2</v>
      </c>
      <c r="AJ8" s="20"/>
      <c r="AL8" s="26"/>
      <c r="AM8" s="93">
        <f t="shared" si="10"/>
        <v>4.1613437256280993E-2</v>
      </c>
      <c r="AN8" s="51">
        <f t="shared" si="11"/>
        <v>4.1613437256280993E-2</v>
      </c>
      <c r="AO8" s="20"/>
    </row>
    <row r="9" spans="2:41" x14ac:dyDescent="0.3">
      <c r="B9" s="26"/>
      <c r="C9" s="85" t="s">
        <v>77</v>
      </c>
      <c r="D9" s="95">
        <v>1.5430000000000001</v>
      </c>
      <c r="E9" s="20"/>
      <c r="F9" s="2"/>
      <c r="G9" s="26"/>
      <c r="H9" s="29">
        <v>44799</v>
      </c>
      <c r="I9" s="71">
        <v>1.3160000000000001</v>
      </c>
      <c r="J9" s="72">
        <v>1.3979999999999999</v>
      </c>
      <c r="K9" s="20"/>
      <c r="M9" s="26"/>
      <c r="N9" s="37">
        <f t="shared" si="0"/>
        <v>5.1918735891647819E-2</v>
      </c>
      <c r="O9" s="40">
        <f t="shared" si="1"/>
        <v>5.1918735891647819E-2</v>
      </c>
      <c r="P9" s="20"/>
      <c r="R9" s="26"/>
      <c r="S9" s="37">
        <f t="shared" si="2"/>
        <v>5.1918735891647819E-2</v>
      </c>
      <c r="T9" s="40">
        <f t="shared" si="3"/>
        <v>5.1918735891647819E-2</v>
      </c>
      <c r="U9" s="20"/>
      <c r="W9" s="26"/>
      <c r="X9" s="37">
        <f t="shared" si="4"/>
        <v>6.2310030395136662E-2</v>
      </c>
      <c r="Y9" s="40">
        <f t="shared" si="5"/>
        <v>6.2310030395136662E-2</v>
      </c>
      <c r="Z9" s="20"/>
      <c r="AB9" s="26"/>
      <c r="AC9" s="37">
        <f t="shared" si="6"/>
        <v>6.2310030395136662E-2</v>
      </c>
      <c r="AD9" s="40">
        <f t="shared" si="7"/>
        <v>6.2310030395136662E-2</v>
      </c>
      <c r="AE9" s="20"/>
      <c r="AG9" s="26"/>
      <c r="AH9" s="93">
        <f t="shared" si="8"/>
        <v>5.711438314339224E-2</v>
      </c>
      <c r="AI9" s="51">
        <f t="shared" si="9"/>
        <v>5.711438314339224E-2</v>
      </c>
      <c r="AJ9" s="20"/>
      <c r="AL9" s="26"/>
      <c r="AM9" s="93">
        <f t="shared" si="10"/>
        <v>5.711438314339224E-2</v>
      </c>
      <c r="AN9" s="51">
        <f t="shared" si="11"/>
        <v>5.711438314339224E-2</v>
      </c>
      <c r="AO9" s="20"/>
    </row>
    <row r="10" spans="2:41" x14ac:dyDescent="0.3">
      <c r="B10" s="26"/>
      <c r="C10" s="65"/>
      <c r="D10" s="94"/>
      <c r="E10" s="20"/>
      <c r="F10" s="2"/>
      <c r="G10" s="26"/>
      <c r="H10" s="29">
        <v>44798</v>
      </c>
      <c r="I10" s="71">
        <v>1.363</v>
      </c>
      <c r="J10" s="72">
        <v>1.329</v>
      </c>
      <c r="K10" s="20"/>
      <c r="M10" s="26"/>
      <c r="N10" s="37">
        <f t="shared" si="0"/>
        <v>-2.4944974321349987E-2</v>
      </c>
      <c r="O10" s="40">
        <f t="shared" si="1"/>
        <v>-2.4944974321349987E-2</v>
      </c>
      <c r="P10" s="20"/>
      <c r="R10" s="26"/>
      <c r="S10" s="37">
        <f t="shared" si="2"/>
        <v>2.4944974321349987E-2</v>
      </c>
      <c r="T10" s="40">
        <f t="shared" si="3"/>
        <v>2.4944974321349987E-2</v>
      </c>
      <c r="U10" s="20"/>
      <c r="W10" s="26"/>
      <c r="X10" s="37">
        <f t="shared" si="4"/>
        <v>-2.4944974321349987E-2</v>
      </c>
      <c r="Y10" s="40">
        <f t="shared" si="5"/>
        <v>-2.4944974321349987E-2</v>
      </c>
      <c r="Z10" s="20"/>
      <c r="AB10" s="26"/>
      <c r="AC10" s="37">
        <f t="shared" si="6"/>
        <v>2.4944974321349987E-2</v>
      </c>
      <c r="AD10" s="40">
        <f t="shared" si="7"/>
        <v>2.4944974321349987E-2</v>
      </c>
      <c r="AE10" s="20"/>
      <c r="AG10" s="26"/>
      <c r="AH10" s="93">
        <f t="shared" si="8"/>
        <v>-2.4944974321349987E-2</v>
      </c>
      <c r="AI10" s="51">
        <f t="shared" si="9"/>
        <v>-2.4944974321349987E-2</v>
      </c>
      <c r="AJ10" s="20"/>
      <c r="AL10" s="26"/>
      <c r="AM10" s="93">
        <f t="shared" si="10"/>
        <v>2.4944974321349987E-2</v>
      </c>
      <c r="AN10" s="51">
        <f t="shared" si="11"/>
        <v>2.4944974321349987E-2</v>
      </c>
      <c r="AO10" s="20"/>
    </row>
    <row r="11" spans="2:41" ht="18" x14ac:dyDescent="0.35">
      <c r="B11" s="26"/>
      <c r="C11" s="231" t="s">
        <v>14</v>
      </c>
      <c r="D11" s="233"/>
      <c r="E11" s="20"/>
      <c r="F11" s="2"/>
      <c r="G11" s="26"/>
      <c r="H11" s="29">
        <v>44797</v>
      </c>
      <c r="I11" s="71">
        <v>1.331</v>
      </c>
      <c r="J11" s="72">
        <v>1.363</v>
      </c>
      <c r="K11" s="20"/>
      <c r="M11" s="26"/>
      <c r="N11" s="37">
        <f t="shared" si="0"/>
        <v>3.1794095382286176E-2</v>
      </c>
      <c r="O11" s="40">
        <f t="shared" si="1"/>
        <v>3.1794095382286176E-2</v>
      </c>
      <c r="P11" s="20"/>
      <c r="R11" s="26"/>
      <c r="S11" s="37">
        <f t="shared" si="2"/>
        <v>3.1794095382286176E-2</v>
      </c>
      <c r="T11" s="40">
        <f t="shared" si="3"/>
        <v>3.1794095382286176E-2</v>
      </c>
      <c r="U11" s="20"/>
      <c r="W11" s="26"/>
      <c r="X11" s="37">
        <f t="shared" si="4"/>
        <v>2.404207362885051E-2</v>
      </c>
      <c r="Y11" s="40">
        <f t="shared" si="5"/>
        <v>2.404207362885051E-2</v>
      </c>
      <c r="Z11" s="20"/>
      <c r="AB11" s="26"/>
      <c r="AC11" s="37">
        <f t="shared" si="6"/>
        <v>2.404207362885051E-2</v>
      </c>
      <c r="AD11" s="40">
        <f t="shared" si="7"/>
        <v>2.404207362885051E-2</v>
      </c>
      <c r="AE11" s="20"/>
      <c r="AG11" s="26"/>
      <c r="AH11" s="93">
        <f t="shared" si="8"/>
        <v>2.7918084505568343E-2</v>
      </c>
      <c r="AI11" s="51">
        <f t="shared" si="9"/>
        <v>2.7918084505568343E-2</v>
      </c>
      <c r="AJ11" s="20"/>
      <c r="AL11" s="26"/>
      <c r="AM11" s="93">
        <f t="shared" si="10"/>
        <v>2.7918084505568343E-2</v>
      </c>
      <c r="AN11" s="51">
        <f t="shared" si="11"/>
        <v>2.7918084505568343E-2</v>
      </c>
      <c r="AO11" s="20"/>
    </row>
    <row r="12" spans="2:41" ht="18" x14ac:dyDescent="0.35">
      <c r="B12" s="26"/>
      <c r="C12" s="222" t="s">
        <v>7</v>
      </c>
      <c r="D12" s="224"/>
      <c r="E12" s="20"/>
      <c r="F12" s="2"/>
      <c r="G12" s="26"/>
      <c r="H12" s="29">
        <v>44796</v>
      </c>
      <c r="I12" s="71">
        <v>1.3009999999999999</v>
      </c>
      <c r="J12" s="72">
        <v>1.321</v>
      </c>
      <c r="K12" s="20"/>
      <c r="M12" s="26"/>
      <c r="N12" s="37">
        <f t="shared" si="0"/>
        <v>7.8367346938775395E-2</v>
      </c>
      <c r="O12" s="40">
        <f t="shared" si="1"/>
        <v>7.8367346938775395E-2</v>
      </c>
      <c r="P12" s="20"/>
      <c r="R12" s="26"/>
      <c r="S12" s="37">
        <f t="shared" si="2"/>
        <v>7.8367346938775395E-2</v>
      </c>
      <c r="T12" s="40">
        <f t="shared" si="3"/>
        <v>7.8367346938775395E-2</v>
      </c>
      <c r="U12" s="20"/>
      <c r="W12" s="26"/>
      <c r="X12" s="37">
        <f t="shared" si="4"/>
        <v>1.5372790161414311E-2</v>
      </c>
      <c r="Y12" s="40">
        <f t="shared" si="5"/>
        <v>1.5372790161414311E-2</v>
      </c>
      <c r="Z12" s="20"/>
      <c r="AB12" s="26"/>
      <c r="AC12" s="37">
        <f t="shared" si="6"/>
        <v>1.5372790161414311E-2</v>
      </c>
      <c r="AD12" s="40">
        <f t="shared" si="7"/>
        <v>1.5372790161414311E-2</v>
      </c>
      <c r="AE12" s="20"/>
      <c r="AG12" s="26"/>
      <c r="AH12" s="93">
        <f t="shared" si="8"/>
        <v>4.6870068550094852E-2</v>
      </c>
      <c r="AI12" s="51">
        <f t="shared" si="9"/>
        <v>4.6870068550094852E-2</v>
      </c>
      <c r="AJ12" s="20"/>
      <c r="AL12" s="26"/>
      <c r="AM12" s="93">
        <f t="shared" si="10"/>
        <v>4.6870068550094852E-2</v>
      </c>
      <c r="AN12" s="51">
        <f t="shared" si="11"/>
        <v>4.6870068550094852E-2</v>
      </c>
      <c r="AO12" s="20"/>
    </row>
    <row r="13" spans="2:41" x14ac:dyDescent="0.3">
      <c r="B13" s="26"/>
      <c r="C13" s="16" t="s">
        <v>10</v>
      </c>
      <c r="D13" s="76">
        <f>O42</f>
        <v>2.1854304635761681E-2</v>
      </c>
      <c r="E13" s="20"/>
      <c r="F13" s="2"/>
      <c r="G13" s="26"/>
      <c r="H13" s="29">
        <v>44795</v>
      </c>
      <c r="I13" s="71">
        <v>1.2250000000000001</v>
      </c>
      <c r="J13" s="72">
        <v>1.2250000000000001</v>
      </c>
      <c r="K13" s="20"/>
      <c r="M13" s="26"/>
      <c r="N13" s="37">
        <f t="shared" si="0"/>
        <v>-7.2933549432738229E-3</v>
      </c>
      <c r="O13" s="40">
        <f t="shared" si="1"/>
        <v>-7.2933549432738229E-3</v>
      </c>
      <c r="P13" s="20"/>
      <c r="R13" s="26"/>
      <c r="S13" s="37">
        <f t="shared" si="2"/>
        <v>7.2933549432738229E-3</v>
      </c>
      <c r="T13" s="40">
        <f t="shared" si="3"/>
        <v>7.2933549432738229E-3</v>
      </c>
      <c r="U13" s="20"/>
      <c r="W13" s="26"/>
      <c r="X13" s="37">
        <f t="shared" si="4"/>
        <v>0</v>
      </c>
      <c r="Y13" s="40">
        <f t="shared" si="5"/>
        <v>0</v>
      </c>
      <c r="Z13" s="20"/>
      <c r="AB13" s="26"/>
      <c r="AC13" s="37">
        <f t="shared" si="6"/>
        <v>0</v>
      </c>
      <c r="AD13" s="40">
        <f t="shared" si="7"/>
        <v>0</v>
      </c>
      <c r="AE13" s="20"/>
      <c r="AG13" s="26"/>
      <c r="AH13" s="93">
        <f t="shared" si="8"/>
        <v>-3.6466774716369115E-3</v>
      </c>
      <c r="AI13" s="51">
        <f t="shared" si="9"/>
        <v>-3.6466774716369115E-3</v>
      </c>
      <c r="AJ13" s="20"/>
      <c r="AL13" s="26"/>
      <c r="AM13" s="93">
        <f t="shared" si="10"/>
        <v>3.6466774716369115E-3</v>
      </c>
      <c r="AN13" s="51">
        <f t="shared" si="11"/>
        <v>3.6466774716369115E-3</v>
      </c>
      <c r="AO13" s="20"/>
    </row>
    <row r="14" spans="2:41" x14ac:dyDescent="0.3">
      <c r="B14" s="26"/>
      <c r="C14" s="17" t="s">
        <v>11</v>
      </c>
      <c r="D14" s="51">
        <f>AVERAGE(T7:T36)</f>
        <v>6.4189417198763712E-2</v>
      </c>
      <c r="E14" s="20"/>
      <c r="F14" s="2"/>
      <c r="G14" s="26"/>
      <c r="H14" s="29">
        <v>44792</v>
      </c>
      <c r="I14" s="71">
        <v>1.1020000000000001</v>
      </c>
      <c r="J14" s="72">
        <v>1.234</v>
      </c>
      <c r="K14" s="20"/>
      <c r="M14" s="26"/>
      <c r="N14" s="37">
        <f t="shared" si="0"/>
        <v>0.1238615664845172</v>
      </c>
      <c r="O14" s="40">
        <f t="shared" si="1"/>
        <v>0.1238615664845172</v>
      </c>
      <c r="P14" s="20"/>
      <c r="R14" s="26"/>
      <c r="S14" s="37">
        <f t="shared" si="2"/>
        <v>0.1238615664845172</v>
      </c>
      <c r="T14" s="40">
        <f t="shared" si="3"/>
        <v>0.1238615664845172</v>
      </c>
      <c r="U14" s="20"/>
      <c r="W14" s="26"/>
      <c r="X14" s="37">
        <f t="shared" si="4"/>
        <v>0.11978221415607974</v>
      </c>
      <c r="Y14" s="40">
        <f t="shared" si="5"/>
        <v>0.11978221415607974</v>
      </c>
      <c r="Z14" s="20"/>
      <c r="AB14" s="26"/>
      <c r="AC14" s="37">
        <f t="shared" si="6"/>
        <v>0.11978221415607974</v>
      </c>
      <c r="AD14" s="40">
        <f t="shared" si="7"/>
        <v>0.11978221415607974</v>
      </c>
      <c r="AE14" s="20"/>
      <c r="AG14" s="26"/>
      <c r="AH14" s="93">
        <f t="shared" si="8"/>
        <v>0.12182189032029847</v>
      </c>
      <c r="AI14" s="51">
        <f t="shared" si="9"/>
        <v>0.12182189032029847</v>
      </c>
      <c r="AJ14" s="20"/>
      <c r="AL14" s="26"/>
      <c r="AM14" s="93">
        <f t="shared" si="10"/>
        <v>0.12182189032029847</v>
      </c>
      <c r="AN14" s="51">
        <f t="shared" si="11"/>
        <v>0.12182189032029847</v>
      </c>
      <c r="AO14" s="20"/>
    </row>
    <row r="15" spans="2:41" x14ac:dyDescent="0.3">
      <c r="B15" s="26"/>
      <c r="C15" s="17" t="s">
        <v>12</v>
      </c>
      <c r="D15" s="51">
        <f>_xlfn.STDEV.P(T7:T36)</f>
        <v>4.838761329668631E-2</v>
      </c>
      <c r="E15" s="20"/>
      <c r="F15" s="2"/>
      <c r="G15" s="26"/>
      <c r="H15" s="29">
        <v>44791</v>
      </c>
      <c r="I15" s="71">
        <v>1.091</v>
      </c>
      <c r="J15" s="72">
        <v>1.0980000000000001</v>
      </c>
      <c r="K15" s="20"/>
      <c r="M15" s="26"/>
      <c r="N15" s="37">
        <f t="shared" si="0"/>
        <v>1.8552875695732853E-2</v>
      </c>
      <c r="O15" s="40">
        <f t="shared" si="1"/>
        <v>1.8552875695732853E-2</v>
      </c>
      <c r="P15" s="20"/>
      <c r="R15" s="26"/>
      <c r="S15" s="37">
        <f t="shared" si="2"/>
        <v>1.8552875695732853E-2</v>
      </c>
      <c r="T15" s="40">
        <f t="shared" si="3"/>
        <v>1.8552875695732853E-2</v>
      </c>
      <c r="U15" s="20"/>
      <c r="W15" s="26"/>
      <c r="X15" s="37">
        <f t="shared" si="4"/>
        <v>6.4161319890010246E-3</v>
      </c>
      <c r="Y15" s="40">
        <f t="shared" si="5"/>
        <v>6.4161319890010246E-3</v>
      </c>
      <c r="Z15" s="20"/>
      <c r="AB15" s="26"/>
      <c r="AC15" s="37">
        <f t="shared" si="6"/>
        <v>6.4161319890010246E-3</v>
      </c>
      <c r="AD15" s="40">
        <f t="shared" si="7"/>
        <v>6.4161319890010246E-3</v>
      </c>
      <c r="AE15" s="20"/>
      <c r="AG15" s="26"/>
      <c r="AH15" s="93">
        <f t="shared" si="8"/>
        <v>1.2484503842366939E-2</v>
      </c>
      <c r="AI15" s="51">
        <f t="shared" si="9"/>
        <v>1.2484503842366939E-2</v>
      </c>
      <c r="AJ15" s="20"/>
      <c r="AL15" s="26"/>
      <c r="AM15" s="93">
        <f t="shared" si="10"/>
        <v>1.2484503842366939E-2</v>
      </c>
      <c r="AN15" s="51">
        <f t="shared" si="11"/>
        <v>1.2484503842366939E-2</v>
      </c>
      <c r="AO15" s="20"/>
    </row>
    <row r="16" spans="2:41" x14ac:dyDescent="0.3">
      <c r="B16" s="26"/>
      <c r="C16" s="18" t="s">
        <v>13</v>
      </c>
      <c r="D16" s="77">
        <f>(T42-D14)/D15</f>
        <v>-0.87491632008023068</v>
      </c>
      <c r="E16" s="20"/>
      <c r="F16" s="2"/>
      <c r="G16" s="26"/>
      <c r="H16" s="29">
        <v>44790</v>
      </c>
      <c r="I16" s="71">
        <v>0.96699999999999997</v>
      </c>
      <c r="J16" s="72">
        <v>1.0780000000000001</v>
      </c>
      <c r="K16" s="20"/>
      <c r="M16" s="26"/>
      <c r="N16" s="37">
        <f t="shared" si="0"/>
        <v>0.10112359550561807</v>
      </c>
      <c r="O16" s="40">
        <f t="shared" si="1"/>
        <v>0.10112359550561807</v>
      </c>
      <c r="P16" s="20"/>
      <c r="R16" s="26"/>
      <c r="S16" s="37">
        <f t="shared" si="2"/>
        <v>0.10112359550561807</v>
      </c>
      <c r="T16" s="40">
        <f t="shared" si="3"/>
        <v>0.10112359550561807</v>
      </c>
      <c r="U16" s="20"/>
      <c r="W16" s="26"/>
      <c r="X16" s="37">
        <f t="shared" si="4"/>
        <v>0.11478800413650476</v>
      </c>
      <c r="Y16" s="40">
        <f t="shared" si="5"/>
        <v>0.11478800413650476</v>
      </c>
      <c r="Z16" s="20"/>
      <c r="AB16" s="26"/>
      <c r="AC16" s="37">
        <f t="shared" si="6"/>
        <v>0.11478800413650476</v>
      </c>
      <c r="AD16" s="40">
        <f t="shared" si="7"/>
        <v>0.11478800413650476</v>
      </c>
      <c r="AE16" s="20"/>
      <c r="AG16" s="26"/>
      <c r="AH16" s="93">
        <f t="shared" si="8"/>
        <v>0.10795579982106142</v>
      </c>
      <c r="AI16" s="51">
        <f t="shared" si="9"/>
        <v>0.10795579982106142</v>
      </c>
      <c r="AJ16" s="20"/>
      <c r="AL16" s="26"/>
      <c r="AM16" s="93">
        <f t="shared" si="10"/>
        <v>0.10795579982106142</v>
      </c>
      <c r="AN16" s="51">
        <f t="shared" si="11"/>
        <v>0.10795579982106142</v>
      </c>
      <c r="AO16" s="20"/>
    </row>
    <row r="17" spans="2:41" ht="18" x14ac:dyDescent="0.35">
      <c r="B17" s="26"/>
      <c r="C17" s="222" t="s">
        <v>8</v>
      </c>
      <c r="D17" s="224"/>
      <c r="E17" s="20"/>
      <c r="F17" s="2"/>
      <c r="G17" s="26"/>
      <c r="H17" s="29">
        <v>44789</v>
      </c>
      <c r="I17" s="71">
        <v>0.89700000000000002</v>
      </c>
      <c r="J17" s="72">
        <v>0.97899999999999998</v>
      </c>
      <c r="K17" s="20"/>
      <c r="M17" s="26"/>
      <c r="N17" s="37">
        <f t="shared" si="0"/>
        <v>8.4163898117386435E-2</v>
      </c>
      <c r="O17" s="40">
        <f t="shared" si="1"/>
        <v>8.4163898117386435E-2</v>
      </c>
      <c r="P17" s="20"/>
      <c r="R17" s="26"/>
      <c r="S17" s="37">
        <f t="shared" si="2"/>
        <v>8.4163898117386435E-2</v>
      </c>
      <c r="T17" s="40">
        <f t="shared" si="3"/>
        <v>8.4163898117386435E-2</v>
      </c>
      <c r="U17" s="20"/>
      <c r="W17" s="26"/>
      <c r="X17" s="37">
        <f t="shared" si="4"/>
        <v>9.1415830546265286E-2</v>
      </c>
      <c r="Y17" s="40">
        <f t="shared" si="5"/>
        <v>9.1415830546265286E-2</v>
      </c>
      <c r="Z17" s="20"/>
      <c r="AB17" s="26"/>
      <c r="AC17" s="37">
        <f t="shared" si="6"/>
        <v>9.1415830546265286E-2</v>
      </c>
      <c r="AD17" s="40">
        <f t="shared" si="7"/>
        <v>9.1415830546265286E-2</v>
      </c>
      <c r="AE17" s="20"/>
      <c r="AG17" s="26"/>
      <c r="AH17" s="93">
        <f t="shared" si="8"/>
        <v>8.7789864331825868E-2</v>
      </c>
      <c r="AI17" s="51">
        <f t="shared" si="9"/>
        <v>8.7789864331825868E-2</v>
      </c>
      <c r="AJ17" s="20"/>
      <c r="AL17" s="26"/>
      <c r="AM17" s="93">
        <f t="shared" si="10"/>
        <v>8.7789864331825868E-2</v>
      </c>
      <c r="AN17" s="51">
        <f t="shared" si="11"/>
        <v>8.7789864331825868E-2</v>
      </c>
      <c r="AO17" s="20"/>
    </row>
    <row r="18" spans="2:41" x14ac:dyDescent="0.3">
      <c r="B18" s="26"/>
      <c r="C18" s="16" t="s">
        <v>10</v>
      </c>
      <c r="D18" s="76">
        <f>Y42</f>
        <v>3.2107023411371262E-2</v>
      </c>
      <c r="E18" s="20"/>
      <c r="F18" s="2"/>
      <c r="G18" s="26"/>
      <c r="H18" s="29">
        <v>44788</v>
      </c>
      <c r="I18" s="71">
        <v>0.98699999999999999</v>
      </c>
      <c r="J18" s="72">
        <v>0.90300000000000002</v>
      </c>
      <c r="K18" s="20"/>
      <c r="M18" s="26"/>
      <c r="N18" s="37">
        <f t="shared" si="0"/>
        <v>-8.7878787878787848E-2</v>
      </c>
      <c r="O18" s="40">
        <f t="shared" si="1"/>
        <v>-8.7878787878787848E-2</v>
      </c>
      <c r="P18" s="20"/>
      <c r="R18" s="26"/>
      <c r="S18" s="37">
        <f t="shared" si="2"/>
        <v>8.7878787878787848E-2</v>
      </c>
      <c r="T18" s="40">
        <f t="shared" si="3"/>
        <v>8.7878787878787848E-2</v>
      </c>
      <c r="U18" s="20"/>
      <c r="W18" s="26"/>
      <c r="X18" s="37">
        <f t="shared" si="4"/>
        <v>-8.5106382978723374E-2</v>
      </c>
      <c r="Y18" s="40">
        <f t="shared" si="5"/>
        <v>-8.5106382978723374E-2</v>
      </c>
      <c r="Z18" s="20"/>
      <c r="AB18" s="26"/>
      <c r="AC18" s="37">
        <f t="shared" si="6"/>
        <v>8.5106382978723374E-2</v>
      </c>
      <c r="AD18" s="40">
        <f t="shared" si="7"/>
        <v>8.5106382978723374E-2</v>
      </c>
      <c r="AE18" s="20"/>
      <c r="AG18" s="26"/>
      <c r="AH18" s="93">
        <f t="shared" si="8"/>
        <v>-8.6492585428755611E-2</v>
      </c>
      <c r="AI18" s="51">
        <f t="shared" si="9"/>
        <v>-8.6492585428755611E-2</v>
      </c>
      <c r="AJ18" s="20"/>
      <c r="AL18" s="26"/>
      <c r="AM18" s="93">
        <f t="shared" si="10"/>
        <v>8.6492585428755611E-2</v>
      </c>
      <c r="AN18" s="51">
        <f t="shared" si="11"/>
        <v>8.6492585428755611E-2</v>
      </c>
      <c r="AO18" s="20"/>
    </row>
    <row r="19" spans="2:41" x14ac:dyDescent="0.3">
      <c r="B19" s="26"/>
      <c r="C19" s="17" t="s">
        <v>11</v>
      </c>
      <c r="D19" s="51">
        <f>AVERAGE(AD7:AD36)</f>
        <v>5.2910211307544787E-2</v>
      </c>
      <c r="E19" s="20"/>
      <c r="F19" s="2"/>
      <c r="G19" s="26"/>
      <c r="H19" s="29">
        <v>44785</v>
      </c>
      <c r="I19" s="71">
        <v>0.97899999999999998</v>
      </c>
      <c r="J19" s="72">
        <v>0.99</v>
      </c>
      <c r="K19" s="20"/>
      <c r="M19" s="26"/>
      <c r="N19" s="37">
        <f t="shared" si="0"/>
        <v>2.3784901758014499E-2</v>
      </c>
      <c r="O19" s="40">
        <f t="shared" si="1"/>
        <v>2.3784901758014499E-2</v>
      </c>
      <c r="P19" s="20"/>
      <c r="R19" s="26"/>
      <c r="S19" s="37">
        <f t="shared" si="2"/>
        <v>2.3784901758014499E-2</v>
      </c>
      <c r="T19" s="40">
        <f t="shared" si="3"/>
        <v>2.3784901758014499E-2</v>
      </c>
      <c r="U19" s="20"/>
      <c r="W19" s="26"/>
      <c r="X19" s="37">
        <f t="shared" si="4"/>
        <v>1.1235955056179785E-2</v>
      </c>
      <c r="Y19" s="40">
        <f t="shared" si="5"/>
        <v>1.1235955056179785E-2</v>
      </c>
      <c r="Z19" s="20"/>
      <c r="AB19" s="26"/>
      <c r="AC19" s="37">
        <f t="shared" si="6"/>
        <v>1.1235955056179785E-2</v>
      </c>
      <c r="AD19" s="40">
        <f t="shared" si="7"/>
        <v>1.1235955056179785E-2</v>
      </c>
      <c r="AE19" s="20"/>
      <c r="AG19" s="26"/>
      <c r="AH19" s="93">
        <f t="shared" si="8"/>
        <v>1.7510428407097142E-2</v>
      </c>
      <c r="AI19" s="51">
        <f t="shared" si="9"/>
        <v>1.7510428407097142E-2</v>
      </c>
      <c r="AJ19" s="20"/>
      <c r="AL19" s="26"/>
      <c r="AM19" s="93">
        <f t="shared" si="10"/>
        <v>1.7510428407097142E-2</v>
      </c>
      <c r="AN19" s="51">
        <f t="shared" si="11"/>
        <v>1.7510428407097142E-2</v>
      </c>
      <c r="AO19" s="20"/>
    </row>
    <row r="20" spans="2:41" x14ac:dyDescent="0.3">
      <c r="B20" s="26"/>
      <c r="C20" s="17" t="s">
        <v>12</v>
      </c>
      <c r="D20" s="51">
        <f>_xlfn.STDEV.P(AD7:AD36)</f>
        <v>5.2316599134958904E-2</v>
      </c>
      <c r="E20" s="20"/>
      <c r="F20" s="2"/>
      <c r="G20" s="26"/>
      <c r="H20" s="29">
        <v>44784</v>
      </c>
      <c r="I20" s="71">
        <v>0.89</v>
      </c>
      <c r="J20" s="72">
        <v>0.96699999999999997</v>
      </c>
      <c r="K20" s="20"/>
      <c r="M20" s="26"/>
      <c r="N20" s="37">
        <f t="shared" si="0"/>
        <v>9.1422121896162487E-2</v>
      </c>
      <c r="O20" s="40">
        <f t="shared" si="1"/>
        <v>9.1422121896162487E-2</v>
      </c>
      <c r="P20" s="20"/>
      <c r="R20" s="26"/>
      <c r="S20" s="37">
        <f t="shared" si="2"/>
        <v>9.1422121896162487E-2</v>
      </c>
      <c r="T20" s="40">
        <f t="shared" si="3"/>
        <v>9.1422121896162487E-2</v>
      </c>
      <c r="U20" s="20"/>
      <c r="W20" s="26"/>
      <c r="X20" s="37">
        <f t="shared" si="4"/>
        <v>8.6516853932584223E-2</v>
      </c>
      <c r="Y20" s="40">
        <f t="shared" si="5"/>
        <v>8.6516853932584223E-2</v>
      </c>
      <c r="Z20" s="20"/>
      <c r="AB20" s="26"/>
      <c r="AC20" s="37">
        <f t="shared" si="6"/>
        <v>8.6516853932584223E-2</v>
      </c>
      <c r="AD20" s="40">
        <f t="shared" si="7"/>
        <v>8.6516853932584223E-2</v>
      </c>
      <c r="AE20" s="20"/>
      <c r="AG20" s="26"/>
      <c r="AH20" s="93">
        <f t="shared" si="8"/>
        <v>8.8969487914373355E-2</v>
      </c>
      <c r="AI20" s="51">
        <f t="shared" si="9"/>
        <v>8.8969487914373355E-2</v>
      </c>
      <c r="AJ20" s="20"/>
      <c r="AL20" s="26"/>
      <c r="AM20" s="93">
        <f t="shared" si="10"/>
        <v>8.8969487914373355E-2</v>
      </c>
      <c r="AN20" s="51">
        <f t="shared" si="11"/>
        <v>8.8969487914373355E-2</v>
      </c>
      <c r="AO20" s="20"/>
    </row>
    <row r="21" spans="2:41" x14ac:dyDescent="0.3">
      <c r="B21" s="26"/>
      <c r="C21" s="18" t="s">
        <v>13</v>
      </c>
      <c r="D21" s="77">
        <f>(AD42-D19)/D20</f>
        <v>-0.39764029467030965</v>
      </c>
      <c r="E21" s="20"/>
      <c r="F21" s="2"/>
      <c r="G21" s="26"/>
      <c r="H21" s="29">
        <v>44783</v>
      </c>
      <c r="I21" s="71">
        <v>0.91800000000000004</v>
      </c>
      <c r="J21" s="72">
        <v>0.88600000000000001</v>
      </c>
      <c r="K21" s="20"/>
      <c r="M21" s="26"/>
      <c r="N21" s="37">
        <f t="shared" si="0"/>
        <v>-4.0086673889490824E-2</v>
      </c>
      <c r="O21" s="40">
        <f t="shared" si="1"/>
        <v>-4.0086673889490824E-2</v>
      </c>
      <c r="P21" s="20"/>
      <c r="R21" s="26"/>
      <c r="S21" s="37">
        <f t="shared" si="2"/>
        <v>4.0086673889490824E-2</v>
      </c>
      <c r="T21" s="40">
        <f t="shared" si="3"/>
        <v>4.0086673889490824E-2</v>
      </c>
      <c r="U21" s="20"/>
      <c r="W21" s="26"/>
      <c r="X21" s="37">
        <f t="shared" si="4"/>
        <v>-3.4858387799564301E-2</v>
      </c>
      <c r="Y21" s="40">
        <f t="shared" si="5"/>
        <v>-3.4858387799564301E-2</v>
      </c>
      <c r="Z21" s="20"/>
      <c r="AB21" s="26"/>
      <c r="AC21" s="37">
        <f t="shared" si="6"/>
        <v>3.4858387799564301E-2</v>
      </c>
      <c r="AD21" s="40">
        <f t="shared" si="7"/>
        <v>3.4858387799564301E-2</v>
      </c>
      <c r="AE21" s="20"/>
      <c r="AG21" s="26"/>
      <c r="AH21" s="93">
        <f t="shared" si="8"/>
        <v>-3.7472530844527563E-2</v>
      </c>
      <c r="AI21" s="51">
        <f t="shared" si="9"/>
        <v>-3.7472530844527563E-2</v>
      </c>
      <c r="AJ21" s="20"/>
      <c r="AL21" s="26"/>
      <c r="AM21" s="93">
        <f t="shared" si="10"/>
        <v>3.7472530844527563E-2</v>
      </c>
      <c r="AN21" s="51">
        <f t="shared" si="11"/>
        <v>3.7472530844527563E-2</v>
      </c>
      <c r="AO21" s="20"/>
    </row>
    <row r="22" spans="2:41" ht="18" x14ac:dyDescent="0.35">
      <c r="B22" s="26"/>
      <c r="C22" s="222" t="s">
        <v>15</v>
      </c>
      <c r="D22" s="224"/>
      <c r="E22" s="20"/>
      <c r="F22" s="2"/>
      <c r="G22" s="26"/>
      <c r="H22" s="29">
        <v>44782</v>
      </c>
      <c r="I22" s="71">
        <v>0.89</v>
      </c>
      <c r="J22" s="72">
        <v>0.92300000000000004</v>
      </c>
      <c r="K22" s="20"/>
      <c r="M22" s="26"/>
      <c r="N22" s="37">
        <f t="shared" si="0"/>
        <v>2.8985507246376836E-2</v>
      </c>
      <c r="O22" s="40">
        <f t="shared" si="1"/>
        <v>2.8985507246376836E-2</v>
      </c>
      <c r="P22" s="20"/>
      <c r="R22" s="26"/>
      <c r="S22" s="37">
        <f t="shared" si="2"/>
        <v>2.8985507246376836E-2</v>
      </c>
      <c r="T22" s="40">
        <f t="shared" si="3"/>
        <v>2.8985507246376836E-2</v>
      </c>
      <c r="U22" s="20"/>
      <c r="W22" s="26"/>
      <c r="X22" s="37">
        <f t="shared" si="4"/>
        <v>3.7078651685393288E-2</v>
      </c>
      <c r="Y22" s="40">
        <f t="shared" si="5"/>
        <v>3.7078651685393288E-2</v>
      </c>
      <c r="Z22" s="20"/>
      <c r="AB22" s="26"/>
      <c r="AC22" s="37">
        <f t="shared" si="6"/>
        <v>3.7078651685393288E-2</v>
      </c>
      <c r="AD22" s="40">
        <f t="shared" si="7"/>
        <v>3.7078651685393288E-2</v>
      </c>
      <c r="AE22" s="20"/>
      <c r="AG22" s="26"/>
      <c r="AH22" s="93">
        <f t="shared" si="8"/>
        <v>3.3032079465885059E-2</v>
      </c>
      <c r="AI22" s="51">
        <f t="shared" si="9"/>
        <v>3.3032079465885059E-2</v>
      </c>
      <c r="AJ22" s="20"/>
      <c r="AL22" s="26"/>
      <c r="AM22" s="93">
        <f t="shared" si="10"/>
        <v>3.3032079465885059E-2</v>
      </c>
      <c r="AN22" s="51">
        <f t="shared" si="11"/>
        <v>3.3032079465885059E-2</v>
      </c>
      <c r="AO22" s="20"/>
    </row>
    <row r="23" spans="2:41" x14ac:dyDescent="0.3">
      <c r="B23" s="26"/>
      <c r="C23" s="16" t="s">
        <v>10</v>
      </c>
      <c r="D23" s="76">
        <f>AI42</f>
        <v>2.698066402356647E-2</v>
      </c>
      <c r="E23" s="20"/>
      <c r="F23" s="2"/>
      <c r="G23" s="26"/>
      <c r="H23" s="29">
        <v>44781</v>
      </c>
      <c r="I23" s="71">
        <v>0.92600000000000005</v>
      </c>
      <c r="J23" s="72">
        <v>0.89700000000000002</v>
      </c>
      <c r="K23" s="20"/>
      <c r="M23" s="26"/>
      <c r="N23" s="37">
        <f t="shared" si="0"/>
        <v>-6.6597294484911501E-2</v>
      </c>
      <c r="O23" s="40">
        <f t="shared" si="1"/>
        <v>-6.6597294484911501E-2</v>
      </c>
      <c r="P23" s="20"/>
      <c r="R23" s="26"/>
      <c r="S23" s="37">
        <f t="shared" si="2"/>
        <v>6.6597294484911501E-2</v>
      </c>
      <c r="T23" s="40">
        <f t="shared" si="3"/>
        <v>6.6597294484911501E-2</v>
      </c>
      <c r="U23" s="20"/>
      <c r="W23" s="26"/>
      <c r="X23" s="37">
        <f t="shared" si="4"/>
        <v>-3.131749460043199E-2</v>
      </c>
      <c r="Y23" s="40">
        <f t="shared" si="5"/>
        <v>-3.131749460043199E-2</v>
      </c>
      <c r="Z23" s="20"/>
      <c r="AB23" s="26"/>
      <c r="AC23" s="37">
        <f t="shared" si="6"/>
        <v>3.131749460043199E-2</v>
      </c>
      <c r="AD23" s="40">
        <f t="shared" si="7"/>
        <v>3.131749460043199E-2</v>
      </c>
      <c r="AE23" s="20"/>
      <c r="AG23" s="26"/>
      <c r="AH23" s="93">
        <f t="shared" si="8"/>
        <v>-4.8957394542671742E-2</v>
      </c>
      <c r="AI23" s="51">
        <f t="shared" si="9"/>
        <v>-4.8957394542671742E-2</v>
      </c>
      <c r="AJ23" s="20"/>
      <c r="AL23" s="26"/>
      <c r="AM23" s="93">
        <f t="shared" si="10"/>
        <v>4.8957394542671742E-2</v>
      </c>
      <c r="AN23" s="51">
        <f t="shared" si="11"/>
        <v>4.8957394542671742E-2</v>
      </c>
      <c r="AO23" s="20"/>
    </row>
    <row r="24" spans="2:41" x14ac:dyDescent="0.3">
      <c r="B24" s="26"/>
      <c r="C24" s="17" t="s">
        <v>11</v>
      </c>
      <c r="D24" s="51">
        <f>AVERAGE(AN7:AN36)</f>
        <v>5.8549814253154239E-2</v>
      </c>
      <c r="E24" s="20"/>
      <c r="F24" s="2"/>
      <c r="G24" s="26"/>
      <c r="H24" s="29">
        <v>44778</v>
      </c>
      <c r="I24" s="71">
        <v>0.80900000000000005</v>
      </c>
      <c r="J24" s="72">
        <v>0.96099999999999997</v>
      </c>
      <c r="K24" s="20"/>
      <c r="M24" s="26"/>
      <c r="N24" s="37">
        <f t="shared" si="0"/>
        <v>0.18788627935723104</v>
      </c>
      <c r="O24" s="40">
        <f t="shared" si="1"/>
        <v>0.18788627935723104</v>
      </c>
      <c r="P24" s="20"/>
      <c r="R24" s="26"/>
      <c r="S24" s="37">
        <f t="shared" si="2"/>
        <v>0.18788627935723104</v>
      </c>
      <c r="T24" s="40">
        <f t="shared" si="3"/>
        <v>0.18788627935723104</v>
      </c>
      <c r="U24" s="20"/>
      <c r="W24" s="26"/>
      <c r="X24" s="37">
        <f t="shared" si="4"/>
        <v>0.18788627935723104</v>
      </c>
      <c r="Y24" s="40">
        <f t="shared" si="5"/>
        <v>0.18788627935723104</v>
      </c>
      <c r="Z24" s="20"/>
      <c r="AB24" s="26"/>
      <c r="AC24" s="37">
        <f t="shared" si="6"/>
        <v>0.18788627935723104</v>
      </c>
      <c r="AD24" s="40">
        <f t="shared" si="7"/>
        <v>0.18788627935723104</v>
      </c>
      <c r="AE24" s="20"/>
      <c r="AG24" s="26"/>
      <c r="AH24" s="93">
        <f t="shared" si="8"/>
        <v>0.18788627935723104</v>
      </c>
      <c r="AI24" s="51">
        <f t="shared" si="9"/>
        <v>0.18788627935723104</v>
      </c>
      <c r="AJ24" s="20"/>
      <c r="AL24" s="26"/>
      <c r="AM24" s="93">
        <f t="shared" si="10"/>
        <v>0.18788627935723104</v>
      </c>
      <c r="AN24" s="51">
        <f t="shared" si="11"/>
        <v>0.18788627935723104</v>
      </c>
      <c r="AO24" s="20"/>
    </row>
    <row r="25" spans="2:41" x14ac:dyDescent="0.3">
      <c r="B25" s="26"/>
      <c r="C25" s="17" t="s">
        <v>12</v>
      </c>
      <c r="D25" s="51">
        <f>_xlfn.STDEV.P(AN7:AN36)</f>
        <v>4.9341731425511071E-2</v>
      </c>
      <c r="E25" s="20"/>
      <c r="F25" s="2"/>
      <c r="G25" s="26"/>
      <c r="H25" s="29">
        <v>44777</v>
      </c>
      <c r="I25" s="71">
        <v>0.86899999999999999</v>
      </c>
      <c r="J25" s="72">
        <v>0.80900000000000005</v>
      </c>
      <c r="K25" s="20"/>
      <c r="M25" s="26"/>
      <c r="N25" s="37">
        <f t="shared" si="0"/>
        <v>-7.4370709382150971E-2</v>
      </c>
      <c r="O25" s="40">
        <f t="shared" si="1"/>
        <v>-7.4370709382150971E-2</v>
      </c>
      <c r="P25" s="20"/>
      <c r="R25" s="26"/>
      <c r="S25" s="37">
        <f t="shared" si="2"/>
        <v>7.4370709382150971E-2</v>
      </c>
      <c r="T25" s="40">
        <f t="shared" si="3"/>
        <v>7.4370709382150971E-2</v>
      </c>
      <c r="U25" s="20"/>
      <c r="W25" s="26"/>
      <c r="X25" s="37">
        <f t="shared" si="4"/>
        <v>-6.904487917146139E-2</v>
      </c>
      <c r="Y25" s="40">
        <f t="shared" si="5"/>
        <v>-6.904487917146139E-2</v>
      </c>
      <c r="Z25" s="20"/>
      <c r="AB25" s="26"/>
      <c r="AC25" s="37">
        <f t="shared" si="6"/>
        <v>6.904487917146139E-2</v>
      </c>
      <c r="AD25" s="40">
        <f t="shared" si="7"/>
        <v>6.904487917146139E-2</v>
      </c>
      <c r="AE25" s="20"/>
      <c r="AG25" s="26"/>
      <c r="AH25" s="93">
        <f t="shared" si="8"/>
        <v>-7.170779427680618E-2</v>
      </c>
      <c r="AI25" s="51">
        <f t="shared" si="9"/>
        <v>-7.170779427680618E-2</v>
      </c>
      <c r="AJ25" s="20"/>
      <c r="AL25" s="26"/>
      <c r="AM25" s="93">
        <f t="shared" si="10"/>
        <v>7.170779427680618E-2</v>
      </c>
      <c r="AN25" s="51">
        <f t="shared" si="11"/>
        <v>7.170779427680618E-2</v>
      </c>
      <c r="AO25" s="20"/>
    </row>
    <row r="26" spans="2:41" x14ac:dyDescent="0.3">
      <c r="B26" s="26"/>
      <c r="C26" s="18" t="s">
        <v>13</v>
      </c>
      <c r="D26" s="77">
        <f>(AN42-D24)/D25</f>
        <v>-0.63980629210886641</v>
      </c>
      <c r="E26" s="20"/>
      <c r="F26" s="2"/>
      <c r="G26" s="26"/>
      <c r="H26" s="29">
        <v>44776</v>
      </c>
      <c r="I26" s="71">
        <v>0.82599999999999996</v>
      </c>
      <c r="J26" s="72">
        <v>0.874</v>
      </c>
      <c r="K26" s="20"/>
      <c r="M26" s="26"/>
      <c r="N26" s="37">
        <f t="shared" si="0"/>
        <v>0.11764705882352937</v>
      </c>
      <c r="O26" s="40">
        <f t="shared" si="1"/>
        <v>0.11764705882352937</v>
      </c>
      <c r="P26" s="20"/>
      <c r="R26" s="26"/>
      <c r="S26" s="37">
        <f t="shared" si="2"/>
        <v>0.11764705882352937</v>
      </c>
      <c r="T26" s="40">
        <f t="shared" si="3"/>
        <v>0.11764705882352937</v>
      </c>
      <c r="U26" s="20"/>
      <c r="W26" s="26"/>
      <c r="X26" s="37">
        <f t="shared" si="4"/>
        <v>5.8111380145278502E-2</v>
      </c>
      <c r="Y26" s="40">
        <f t="shared" si="5"/>
        <v>5.8111380145278502E-2</v>
      </c>
      <c r="Z26" s="20"/>
      <c r="AB26" s="26"/>
      <c r="AC26" s="37">
        <f t="shared" si="6"/>
        <v>5.8111380145278502E-2</v>
      </c>
      <c r="AD26" s="40">
        <f t="shared" si="7"/>
        <v>5.8111380145278502E-2</v>
      </c>
      <c r="AE26" s="20"/>
      <c r="AG26" s="26"/>
      <c r="AH26" s="93">
        <f t="shared" si="8"/>
        <v>8.7879219484403942E-2</v>
      </c>
      <c r="AI26" s="51">
        <f t="shared" si="9"/>
        <v>8.7879219484403942E-2</v>
      </c>
      <c r="AJ26" s="20"/>
      <c r="AL26" s="26"/>
      <c r="AM26" s="93">
        <f t="shared" si="10"/>
        <v>8.7879219484403942E-2</v>
      </c>
      <c r="AN26" s="51">
        <f t="shared" si="11"/>
        <v>8.7879219484403942E-2</v>
      </c>
      <c r="AO26" s="20"/>
    </row>
    <row r="27" spans="2:41" x14ac:dyDescent="0.3">
      <c r="B27" s="27"/>
      <c r="C27" s="21"/>
      <c r="D27" s="21"/>
      <c r="E27" s="22"/>
      <c r="F27" s="2"/>
      <c r="G27" s="26"/>
      <c r="H27" s="29">
        <v>44775</v>
      </c>
      <c r="I27" s="71">
        <v>0.78</v>
      </c>
      <c r="J27" s="72">
        <v>0.78200000000000003</v>
      </c>
      <c r="K27" s="20"/>
      <c r="M27" s="26"/>
      <c r="N27" s="37">
        <f t="shared" si="0"/>
        <v>2.7595269382391614E-2</v>
      </c>
      <c r="O27" s="40">
        <f t="shared" si="1"/>
        <v>2.7595269382391614E-2</v>
      </c>
      <c r="P27" s="20"/>
      <c r="R27" s="26"/>
      <c r="S27" s="37">
        <f t="shared" si="2"/>
        <v>2.7595269382391614E-2</v>
      </c>
      <c r="T27" s="40">
        <f t="shared" si="3"/>
        <v>2.7595269382391614E-2</v>
      </c>
      <c r="U27" s="20"/>
      <c r="W27" s="26"/>
      <c r="X27" s="37">
        <f t="shared" si="4"/>
        <v>2.5641025641025663E-3</v>
      </c>
      <c r="Y27" s="40">
        <f t="shared" si="5"/>
        <v>2.5641025641025663E-3</v>
      </c>
      <c r="Z27" s="20"/>
      <c r="AB27" s="26"/>
      <c r="AC27" s="37">
        <f t="shared" si="6"/>
        <v>2.5641025641025663E-3</v>
      </c>
      <c r="AD27" s="40">
        <f t="shared" si="7"/>
        <v>2.5641025641025663E-3</v>
      </c>
      <c r="AE27" s="20"/>
      <c r="AG27" s="26"/>
      <c r="AH27" s="93">
        <f t="shared" si="8"/>
        <v>1.5079685973247089E-2</v>
      </c>
      <c r="AI27" s="51">
        <f t="shared" si="9"/>
        <v>1.5079685973247089E-2</v>
      </c>
      <c r="AJ27" s="20"/>
      <c r="AL27" s="26"/>
      <c r="AM27" s="93">
        <f t="shared" si="10"/>
        <v>1.5079685973247089E-2</v>
      </c>
      <c r="AN27" s="51">
        <f t="shared" si="11"/>
        <v>1.5079685973247089E-2</v>
      </c>
      <c r="AO27" s="20"/>
    </row>
    <row r="28" spans="2:41" x14ac:dyDescent="0.3">
      <c r="F28" s="2"/>
      <c r="G28" s="26"/>
      <c r="H28" s="29">
        <v>44774</v>
      </c>
      <c r="I28" s="71">
        <v>0.81799999999999995</v>
      </c>
      <c r="J28" s="72">
        <v>0.76100000000000001</v>
      </c>
      <c r="K28" s="20"/>
      <c r="M28" s="26"/>
      <c r="N28" s="37">
        <f t="shared" si="0"/>
        <v>-7.757575757575752E-2</v>
      </c>
      <c r="O28" s="40">
        <f t="shared" si="1"/>
        <v>-7.757575757575752E-2</v>
      </c>
      <c r="P28" s="20"/>
      <c r="R28" s="26"/>
      <c r="S28" s="37">
        <f t="shared" si="2"/>
        <v>7.757575757575752E-2</v>
      </c>
      <c r="T28" s="40">
        <f t="shared" si="3"/>
        <v>7.757575757575752E-2</v>
      </c>
      <c r="U28" s="20"/>
      <c r="W28" s="26"/>
      <c r="X28" s="37">
        <f t="shared" si="4"/>
        <v>-6.9682151589241986E-2</v>
      </c>
      <c r="Y28" s="40">
        <f t="shared" si="5"/>
        <v>-6.9682151589241986E-2</v>
      </c>
      <c r="Z28" s="20"/>
      <c r="AB28" s="26"/>
      <c r="AC28" s="37">
        <f t="shared" si="6"/>
        <v>6.9682151589241986E-2</v>
      </c>
      <c r="AD28" s="40">
        <f t="shared" si="7"/>
        <v>6.9682151589241986E-2</v>
      </c>
      <c r="AE28" s="20"/>
      <c r="AG28" s="26"/>
      <c r="AH28" s="93">
        <f t="shared" si="8"/>
        <v>-7.3628954582499753E-2</v>
      </c>
      <c r="AI28" s="51">
        <f t="shared" si="9"/>
        <v>-7.3628954582499753E-2</v>
      </c>
      <c r="AJ28" s="20"/>
      <c r="AL28" s="26"/>
      <c r="AM28" s="93">
        <f t="shared" si="10"/>
        <v>7.3628954582499753E-2</v>
      </c>
      <c r="AN28" s="51">
        <f t="shared" si="11"/>
        <v>7.3628954582499753E-2</v>
      </c>
      <c r="AO28" s="20"/>
    </row>
    <row r="29" spans="2:41" x14ac:dyDescent="0.3">
      <c r="G29" s="26"/>
      <c r="H29" s="29">
        <v>44771</v>
      </c>
      <c r="I29" s="71">
        <v>0.82799999999999996</v>
      </c>
      <c r="J29" s="72">
        <v>0.82499999999999996</v>
      </c>
      <c r="K29" s="20"/>
      <c r="M29" s="26"/>
      <c r="N29" s="37">
        <f t="shared" si="0"/>
        <v>2.9962546816479287E-2</v>
      </c>
      <c r="O29" s="40">
        <f t="shared" si="1"/>
        <v>2.9962546816479287E-2</v>
      </c>
      <c r="P29" s="20"/>
      <c r="R29" s="26"/>
      <c r="S29" s="37">
        <f t="shared" si="2"/>
        <v>2.9962546816479287E-2</v>
      </c>
      <c r="T29" s="40">
        <f t="shared" si="3"/>
        <v>2.9962546816479287E-2</v>
      </c>
      <c r="U29" s="20"/>
      <c r="W29" s="26"/>
      <c r="X29" s="37">
        <f t="shared" si="4"/>
        <v>-3.623188405797105E-3</v>
      </c>
      <c r="Y29" s="40">
        <f t="shared" si="5"/>
        <v>-3.623188405797105E-3</v>
      </c>
      <c r="Z29" s="20"/>
      <c r="AB29" s="26"/>
      <c r="AC29" s="37">
        <f t="shared" si="6"/>
        <v>3.623188405797105E-3</v>
      </c>
      <c r="AD29" s="40">
        <f t="shared" si="7"/>
        <v>3.623188405797105E-3</v>
      </c>
      <c r="AE29" s="20"/>
      <c r="AG29" s="26"/>
      <c r="AH29" s="93">
        <f t="shared" si="8"/>
        <v>1.3169679205341091E-2</v>
      </c>
      <c r="AI29" s="51">
        <f t="shared" si="9"/>
        <v>1.3169679205341091E-2</v>
      </c>
      <c r="AJ29" s="20"/>
      <c r="AL29" s="26"/>
      <c r="AM29" s="93">
        <f t="shared" si="10"/>
        <v>1.6792867611138195E-2</v>
      </c>
      <c r="AN29" s="51">
        <f t="shared" si="11"/>
        <v>1.6792867611138195E-2</v>
      </c>
      <c r="AO29" s="20"/>
    </row>
    <row r="30" spans="2:41" x14ac:dyDescent="0.3">
      <c r="G30" s="26"/>
      <c r="H30" s="29">
        <v>44770</v>
      </c>
      <c r="I30" s="71">
        <v>0.94399999999999995</v>
      </c>
      <c r="J30" s="72">
        <v>0.80100000000000005</v>
      </c>
      <c r="K30" s="20"/>
      <c r="M30" s="26"/>
      <c r="N30" s="37">
        <f t="shared" si="0"/>
        <v>-0.14605543710021313</v>
      </c>
      <c r="O30" s="40">
        <f t="shared" si="1"/>
        <v>-0.14605543710021313</v>
      </c>
      <c r="P30" s="20"/>
      <c r="R30" s="26"/>
      <c r="S30" s="37">
        <f t="shared" si="2"/>
        <v>0.14605543710021313</v>
      </c>
      <c r="T30" s="40">
        <f t="shared" si="3"/>
        <v>0.14605543710021313</v>
      </c>
      <c r="U30" s="20"/>
      <c r="W30" s="26"/>
      <c r="X30" s="37">
        <f t="shared" si="4"/>
        <v>-0.15148305084745753</v>
      </c>
      <c r="Y30" s="40">
        <f t="shared" si="5"/>
        <v>-0.15148305084745753</v>
      </c>
      <c r="Z30" s="20"/>
      <c r="AB30" s="26"/>
      <c r="AC30" s="37">
        <f t="shared" si="6"/>
        <v>0.15148305084745753</v>
      </c>
      <c r="AD30" s="40">
        <f t="shared" si="7"/>
        <v>0.15148305084745753</v>
      </c>
      <c r="AE30" s="20"/>
      <c r="AG30" s="26"/>
      <c r="AH30" s="93">
        <f t="shared" si="8"/>
        <v>-0.14876924397383534</v>
      </c>
      <c r="AI30" s="51">
        <f t="shared" si="9"/>
        <v>-0.14876924397383534</v>
      </c>
      <c r="AJ30" s="20"/>
      <c r="AL30" s="26"/>
      <c r="AM30" s="93">
        <f t="shared" si="10"/>
        <v>0.14876924397383534</v>
      </c>
      <c r="AN30" s="51">
        <f t="shared" si="11"/>
        <v>0.14876924397383534</v>
      </c>
      <c r="AO30" s="20"/>
    </row>
    <row r="31" spans="2:41" x14ac:dyDescent="0.3">
      <c r="G31" s="26"/>
      <c r="H31" s="29">
        <v>44769</v>
      </c>
      <c r="I31" s="71">
        <v>0.94599999999999995</v>
      </c>
      <c r="J31" s="72">
        <v>0.93799999999999994</v>
      </c>
      <c r="K31" s="20"/>
      <c r="M31" s="26"/>
      <c r="N31" s="37">
        <f t="shared" si="0"/>
        <v>1.0775862068965407E-2</v>
      </c>
      <c r="O31" s="40">
        <f t="shared" si="1"/>
        <v>1.0775862068965407E-2</v>
      </c>
      <c r="P31" s="20"/>
      <c r="R31" s="26"/>
      <c r="S31" s="37">
        <f t="shared" si="2"/>
        <v>1.0775862068965407E-2</v>
      </c>
      <c r="T31" s="40">
        <f t="shared" si="3"/>
        <v>1.0775862068965407E-2</v>
      </c>
      <c r="U31" s="20"/>
      <c r="W31" s="26"/>
      <c r="X31" s="37">
        <f t="shared" si="4"/>
        <v>-8.4566596194503244E-3</v>
      </c>
      <c r="Y31" s="40">
        <f t="shared" si="5"/>
        <v>-8.4566596194503244E-3</v>
      </c>
      <c r="Z31" s="20"/>
      <c r="AB31" s="26"/>
      <c r="AC31" s="37">
        <f t="shared" si="6"/>
        <v>8.4566596194503244E-3</v>
      </c>
      <c r="AD31" s="40">
        <f t="shared" si="7"/>
        <v>8.4566596194503244E-3</v>
      </c>
      <c r="AE31" s="20"/>
      <c r="AG31" s="26"/>
      <c r="AH31" s="93">
        <f t="shared" si="8"/>
        <v>1.1596012247575413E-3</v>
      </c>
      <c r="AI31" s="51">
        <f t="shared" si="9"/>
        <v>1.1596012247575413E-3</v>
      </c>
      <c r="AJ31" s="20"/>
      <c r="AL31" s="26"/>
      <c r="AM31" s="93">
        <f t="shared" si="10"/>
        <v>9.6162608442078648E-3</v>
      </c>
      <c r="AN31" s="51">
        <f t="shared" si="11"/>
        <v>9.6162608442078648E-3</v>
      </c>
      <c r="AO31" s="20"/>
    </row>
    <row r="32" spans="2:41" x14ac:dyDescent="0.3">
      <c r="B32" s="2"/>
      <c r="C32" s="2"/>
      <c r="D32" s="2"/>
      <c r="E32" s="2"/>
      <c r="G32" s="26"/>
      <c r="H32" s="29">
        <v>44768</v>
      </c>
      <c r="I32" s="71">
        <v>1.018</v>
      </c>
      <c r="J32" s="72">
        <v>0.92800000000000005</v>
      </c>
      <c r="K32" s="20"/>
      <c r="M32" s="26"/>
      <c r="N32" s="37">
        <f t="shared" si="0"/>
        <v>-9.9029126213592208E-2</v>
      </c>
      <c r="O32" s="40">
        <f t="shared" si="1"/>
        <v>-9.9029126213592208E-2</v>
      </c>
      <c r="P32" s="20"/>
      <c r="R32" s="26"/>
      <c r="S32" s="37">
        <f t="shared" si="2"/>
        <v>9.9029126213592208E-2</v>
      </c>
      <c r="T32" s="40">
        <f t="shared" si="3"/>
        <v>9.9029126213592208E-2</v>
      </c>
      <c r="U32" s="20"/>
      <c r="W32" s="26"/>
      <c r="X32" s="37">
        <f t="shared" si="4"/>
        <v>-8.8408644400785816E-2</v>
      </c>
      <c r="Y32" s="40">
        <f t="shared" si="5"/>
        <v>-8.8408644400785816E-2</v>
      </c>
      <c r="Z32" s="20"/>
      <c r="AB32" s="26"/>
      <c r="AC32" s="37">
        <f t="shared" si="6"/>
        <v>8.8408644400785816E-2</v>
      </c>
      <c r="AD32" s="40">
        <f t="shared" si="7"/>
        <v>8.8408644400785816E-2</v>
      </c>
      <c r="AE32" s="20"/>
      <c r="AG32" s="26"/>
      <c r="AH32" s="93">
        <f t="shared" si="8"/>
        <v>-9.3718885307189012E-2</v>
      </c>
      <c r="AI32" s="51">
        <f t="shared" si="9"/>
        <v>-9.3718885307189012E-2</v>
      </c>
      <c r="AJ32" s="20"/>
      <c r="AL32" s="26"/>
      <c r="AM32" s="93">
        <f t="shared" si="10"/>
        <v>9.3718885307189012E-2</v>
      </c>
      <c r="AN32" s="51">
        <f t="shared" si="11"/>
        <v>9.3718885307189012E-2</v>
      </c>
      <c r="AO32" s="20"/>
    </row>
    <row r="33" spans="7:41" x14ac:dyDescent="0.3">
      <c r="G33" s="26"/>
      <c r="H33" s="29">
        <v>44767</v>
      </c>
      <c r="I33" s="71">
        <v>1.0309999999999999</v>
      </c>
      <c r="J33" s="72">
        <v>1.03</v>
      </c>
      <c r="K33" s="20"/>
      <c r="M33" s="26"/>
      <c r="N33" s="37">
        <f t="shared" si="0"/>
        <v>6.8426197458456677E-3</v>
      </c>
      <c r="O33" s="40">
        <f t="shared" si="1"/>
        <v>6.8426197458456677E-3</v>
      </c>
      <c r="P33" s="20"/>
      <c r="R33" s="26"/>
      <c r="S33" s="37">
        <f t="shared" si="2"/>
        <v>6.8426197458456677E-3</v>
      </c>
      <c r="T33" s="40">
        <f t="shared" si="3"/>
        <v>6.8426197458456677E-3</v>
      </c>
      <c r="U33" s="20"/>
      <c r="W33" s="26"/>
      <c r="X33" s="37">
        <f t="shared" si="4"/>
        <v>-9.6993210475256053E-4</v>
      </c>
      <c r="Y33" s="40">
        <f t="shared" si="5"/>
        <v>-9.6993210475256053E-4</v>
      </c>
      <c r="Z33" s="20"/>
      <c r="AB33" s="26"/>
      <c r="AC33" s="37">
        <f t="shared" si="6"/>
        <v>9.6993210475256053E-4</v>
      </c>
      <c r="AD33" s="40">
        <f t="shared" si="7"/>
        <v>9.6993210475256053E-4</v>
      </c>
      <c r="AE33" s="20"/>
      <c r="AG33" s="26"/>
      <c r="AH33" s="93">
        <f t="shared" si="8"/>
        <v>2.9363438205465536E-3</v>
      </c>
      <c r="AI33" s="51">
        <f t="shared" si="9"/>
        <v>2.9363438205465536E-3</v>
      </c>
      <c r="AJ33" s="20"/>
      <c r="AL33" s="26"/>
      <c r="AM33" s="93">
        <f t="shared" si="10"/>
        <v>3.9062759252991141E-3</v>
      </c>
      <c r="AN33" s="51">
        <f t="shared" si="11"/>
        <v>3.9062759252991141E-3</v>
      </c>
      <c r="AO33" s="20"/>
    </row>
    <row r="34" spans="7:41" x14ac:dyDescent="0.3">
      <c r="G34" s="26"/>
      <c r="H34" s="29">
        <v>44764</v>
      </c>
      <c r="I34" s="71">
        <v>1.2230000000000001</v>
      </c>
      <c r="J34" s="72">
        <v>1.0229999999999999</v>
      </c>
      <c r="K34" s="20"/>
      <c r="M34" s="26"/>
      <c r="N34" s="37">
        <f t="shared" si="0"/>
        <v>-0.16147540983606562</v>
      </c>
      <c r="O34" s="40">
        <f t="shared" si="1"/>
        <v>-0.16147540983606562</v>
      </c>
      <c r="P34" s="20"/>
      <c r="R34" s="26"/>
      <c r="S34" s="37">
        <f t="shared" si="2"/>
        <v>0.16147540983606562</v>
      </c>
      <c r="T34" s="40">
        <f t="shared" si="3"/>
        <v>0.16147540983606562</v>
      </c>
      <c r="U34" s="20"/>
      <c r="W34" s="26"/>
      <c r="X34" s="37">
        <f t="shared" si="4"/>
        <v>-0.16353229762878183</v>
      </c>
      <c r="Y34" s="40">
        <f t="shared" si="5"/>
        <v>-0.16353229762878183</v>
      </c>
      <c r="Z34" s="20"/>
      <c r="AB34" s="26"/>
      <c r="AC34" s="37">
        <f t="shared" si="6"/>
        <v>0.16353229762878183</v>
      </c>
      <c r="AD34" s="40">
        <f t="shared" si="7"/>
        <v>0.16353229762878183</v>
      </c>
      <c r="AE34" s="20"/>
      <c r="AG34" s="26"/>
      <c r="AH34" s="93">
        <f t="shared" si="8"/>
        <v>-0.16250385373242371</v>
      </c>
      <c r="AI34" s="51">
        <f t="shared" si="9"/>
        <v>-0.16250385373242371</v>
      </c>
      <c r="AJ34" s="20"/>
      <c r="AL34" s="26"/>
      <c r="AM34" s="93">
        <f t="shared" si="10"/>
        <v>0.16250385373242371</v>
      </c>
      <c r="AN34" s="51">
        <f t="shared" si="11"/>
        <v>0.16250385373242371</v>
      </c>
      <c r="AO34" s="20"/>
    </row>
    <row r="35" spans="7:41" x14ac:dyDescent="0.3">
      <c r="G35" s="26"/>
      <c r="H35" s="29">
        <v>44763</v>
      </c>
      <c r="I35" s="71">
        <v>1.2410000000000001</v>
      </c>
      <c r="J35" s="72">
        <v>1.22</v>
      </c>
      <c r="K35" s="20"/>
      <c r="M35" s="26"/>
      <c r="N35" s="37">
        <f t="shared" si="0"/>
        <v>-3.1746031746031772E-2</v>
      </c>
      <c r="O35" s="40">
        <f t="shared" si="1"/>
        <v>-3.1746031746031772E-2</v>
      </c>
      <c r="P35" s="20"/>
      <c r="R35" s="26"/>
      <c r="S35" s="37">
        <f t="shared" si="2"/>
        <v>3.1746031746031772E-2</v>
      </c>
      <c r="T35" s="40">
        <f t="shared" si="3"/>
        <v>3.1746031746031772E-2</v>
      </c>
      <c r="U35" s="20"/>
      <c r="W35" s="26"/>
      <c r="X35" s="37">
        <f t="shared" si="4"/>
        <v>-1.6921837228042004E-2</v>
      </c>
      <c r="Y35" s="40">
        <f t="shared" si="5"/>
        <v>-1.6921837228042004E-2</v>
      </c>
      <c r="Z35" s="20"/>
      <c r="AB35" s="26"/>
      <c r="AC35" s="37">
        <f t="shared" si="6"/>
        <v>1.6921837228042004E-2</v>
      </c>
      <c r="AD35" s="40">
        <f t="shared" si="7"/>
        <v>1.6921837228042004E-2</v>
      </c>
      <c r="AE35" s="20"/>
      <c r="AG35" s="26"/>
      <c r="AH35" s="93">
        <f t="shared" si="8"/>
        <v>-2.4333934487036888E-2</v>
      </c>
      <c r="AI35" s="51">
        <f t="shared" si="9"/>
        <v>-2.4333934487036888E-2</v>
      </c>
      <c r="AJ35" s="20"/>
      <c r="AL35" s="26"/>
      <c r="AM35" s="93">
        <f t="shared" si="10"/>
        <v>2.4333934487036888E-2</v>
      </c>
      <c r="AN35" s="51">
        <f t="shared" si="11"/>
        <v>2.4333934487036888E-2</v>
      </c>
      <c r="AO35" s="20"/>
    </row>
    <row r="36" spans="7:41" x14ac:dyDescent="0.3">
      <c r="G36" s="26"/>
      <c r="H36" s="29">
        <v>44762</v>
      </c>
      <c r="I36" s="71">
        <v>1.278</v>
      </c>
      <c r="J36" s="72">
        <v>1.26</v>
      </c>
      <c r="K36" s="20"/>
      <c r="M36" s="26"/>
      <c r="N36" s="44">
        <f t="shared" si="0"/>
        <v>-1.4084507042253534E-2</v>
      </c>
      <c r="O36" s="47">
        <f t="shared" si="1"/>
        <v>-1.4084507042253534E-2</v>
      </c>
      <c r="P36" s="20"/>
      <c r="Q36" s="3"/>
      <c r="R36" s="26"/>
      <c r="S36" s="44">
        <f t="shared" si="2"/>
        <v>1.4084507042253534E-2</v>
      </c>
      <c r="T36" s="47">
        <f t="shared" si="3"/>
        <v>1.4084507042253534E-2</v>
      </c>
      <c r="U36" s="20"/>
      <c r="W36" s="17"/>
      <c r="X36" s="44">
        <f t="shared" si="4"/>
        <v>-1.4084507042253534E-2</v>
      </c>
      <c r="Y36" s="47">
        <f t="shared" si="5"/>
        <v>-1.4084507042253534E-2</v>
      </c>
      <c r="Z36" s="17"/>
      <c r="AA36" s="3"/>
      <c r="AB36" s="17"/>
      <c r="AC36" s="44">
        <f t="shared" si="6"/>
        <v>1.4084507042253534E-2</v>
      </c>
      <c r="AD36" s="47">
        <f t="shared" si="7"/>
        <v>1.4084507042253534E-2</v>
      </c>
      <c r="AE36" s="17"/>
      <c r="AF36" s="3"/>
      <c r="AG36" s="17"/>
      <c r="AH36" s="52">
        <f t="shared" si="8"/>
        <v>-1.4084507042253534E-2</v>
      </c>
      <c r="AI36" s="55">
        <f t="shared" si="9"/>
        <v>-1.4084507042253534E-2</v>
      </c>
      <c r="AJ36" s="17"/>
      <c r="AK36" s="3"/>
      <c r="AL36" s="17"/>
      <c r="AM36" s="52">
        <f t="shared" si="10"/>
        <v>1.4084507042253534E-2</v>
      </c>
      <c r="AN36" s="55">
        <f t="shared" si="11"/>
        <v>1.4084507042253534E-2</v>
      </c>
      <c r="AO36" s="17"/>
    </row>
    <row r="37" spans="7:41" x14ac:dyDescent="0.3">
      <c r="G37" s="26"/>
      <c r="H37" s="58">
        <v>44761</v>
      </c>
      <c r="I37" s="73">
        <v>1.1919999999999999</v>
      </c>
      <c r="J37" s="74">
        <v>1.278</v>
      </c>
      <c r="K37" s="20"/>
      <c r="M37" s="27"/>
      <c r="N37" s="21"/>
      <c r="O37" s="21"/>
      <c r="P37" s="22"/>
      <c r="R37" s="27"/>
      <c r="S37" s="21"/>
      <c r="T37" s="21"/>
      <c r="U37" s="22"/>
      <c r="W37" s="27"/>
      <c r="X37" s="21"/>
      <c r="Y37" s="21"/>
      <c r="Z37" s="22"/>
      <c r="AB37" s="27"/>
      <c r="AC37" s="21"/>
      <c r="AD37" s="21"/>
      <c r="AE37" s="22"/>
      <c r="AG37" s="27"/>
      <c r="AH37" s="21"/>
      <c r="AI37" s="21"/>
      <c r="AJ37" s="22"/>
      <c r="AL37" s="27"/>
      <c r="AM37" s="21"/>
      <c r="AN37" s="21"/>
      <c r="AO37" s="22"/>
    </row>
    <row r="38" spans="7:41" x14ac:dyDescent="0.3">
      <c r="G38" s="27"/>
      <c r="H38" s="32"/>
      <c r="I38" s="92"/>
      <c r="J38" s="92"/>
      <c r="K38" s="22"/>
    </row>
    <row r="39" spans="7:41" x14ac:dyDescent="0.3">
      <c r="H39" s="28"/>
      <c r="M39" s="23"/>
      <c r="N39" s="24"/>
      <c r="O39" s="24"/>
      <c r="P39" s="25"/>
      <c r="R39" s="23"/>
      <c r="S39" s="24"/>
      <c r="T39" s="24"/>
      <c r="U39" s="25"/>
      <c r="W39" s="23"/>
      <c r="X39" s="24"/>
      <c r="Y39" s="24"/>
      <c r="Z39" s="25"/>
      <c r="AB39" s="23"/>
      <c r="AC39" s="24"/>
      <c r="AD39" s="24"/>
      <c r="AE39" s="25"/>
      <c r="AG39" s="23"/>
      <c r="AH39" s="24"/>
      <c r="AI39" s="24"/>
      <c r="AJ39" s="25"/>
      <c r="AL39" s="23"/>
      <c r="AM39" s="24"/>
      <c r="AN39" s="24"/>
      <c r="AO39" s="25"/>
    </row>
    <row r="40" spans="7:41" ht="18" x14ac:dyDescent="0.35">
      <c r="H40" s="28"/>
      <c r="M40" s="26"/>
      <c r="N40" s="211" t="s">
        <v>74</v>
      </c>
      <c r="O40" s="213"/>
      <c r="P40" s="20"/>
      <c r="R40" s="26"/>
      <c r="S40" s="214" t="s">
        <v>75</v>
      </c>
      <c r="T40" s="216"/>
      <c r="U40" s="20"/>
      <c r="W40" s="26"/>
      <c r="X40" s="211" t="s">
        <v>70</v>
      </c>
      <c r="Y40" s="213"/>
      <c r="Z40" s="20"/>
      <c r="AB40" s="26"/>
      <c r="AC40" s="214" t="s">
        <v>71</v>
      </c>
      <c r="AD40" s="216"/>
      <c r="AE40" s="20"/>
      <c r="AG40" s="26"/>
      <c r="AH40" s="211" t="s">
        <v>180</v>
      </c>
      <c r="AI40" s="213"/>
      <c r="AJ40" s="20"/>
      <c r="AL40" s="26"/>
      <c r="AM40" s="214" t="s">
        <v>183</v>
      </c>
      <c r="AN40" s="216"/>
      <c r="AO40" s="20"/>
    </row>
    <row r="41" spans="7:41" x14ac:dyDescent="0.3">
      <c r="H41" s="28"/>
      <c r="M41" s="26"/>
      <c r="N41" s="33" t="s">
        <v>78</v>
      </c>
      <c r="O41" s="36" t="s">
        <v>9</v>
      </c>
      <c r="P41" s="20"/>
      <c r="R41" s="26"/>
      <c r="S41" s="56" t="s">
        <v>78</v>
      </c>
      <c r="T41" s="36" t="s">
        <v>9</v>
      </c>
      <c r="U41" s="20"/>
      <c r="W41" s="26"/>
      <c r="X41" s="33" t="s">
        <v>78</v>
      </c>
      <c r="Y41" s="36" t="s">
        <v>9</v>
      </c>
      <c r="Z41" s="20"/>
      <c r="AB41" s="26"/>
      <c r="AC41" s="56" t="s">
        <v>78</v>
      </c>
      <c r="AD41" s="36" t="s">
        <v>9</v>
      </c>
      <c r="AE41" s="20"/>
      <c r="AG41" s="26"/>
      <c r="AH41" s="56" t="s">
        <v>78</v>
      </c>
      <c r="AI41" s="36" t="s">
        <v>9</v>
      </c>
      <c r="AJ41" s="20"/>
      <c r="AL41" s="26"/>
      <c r="AM41" s="56" t="s">
        <v>78</v>
      </c>
      <c r="AN41" s="36" t="s">
        <v>9</v>
      </c>
      <c r="AO41" s="20"/>
    </row>
    <row r="42" spans="7:41" x14ac:dyDescent="0.3">
      <c r="H42" s="28"/>
      <c r="M42" s="26"/>
      <c r="N42" s="44">
        <f>IF(OR(D9="",J7=""),"",(D9-J7)/J7)</f>
        <v>2.1854304635761681E-2</v>
      </c>
      <c r="O42" s="55">
        <f>AVERAGE(N42:N42)</f>
        <v>2.1854304635761681E-2</v>
      </c>
      <c r="P42" s="20"/>
      <c r="R42" s="26"/>
      <c r="S42" s="41">
        <f>IFERROR(SQRT((N42)^2),"")</f>
        <v>2.1854304635761681E-2</v>
      </c>
      <c r="T42" s="54">
        <f>AVERAGE(S42:S42)</f>
        <v>2.1854304635761681E-2</v>
      </c>
      <c r="U42" s="20"/>
      <c r="W42" s="26"/>
      <c r="X42" s="44">
        <f>IFERROR((D9-I6)/I6,"")</f>
        <v>3.2107023411371262E-2</v>
      </c>
      <c r="Y42" s="55">
        <f>AVERAGE(X42:X42)</f>
        <v>3.2107023411371262E-2</v>
      </c>
      <c r="Z42" s="20"/>
      <c r="AB42" s="26"/>
      <c r="AC42" s="41">
        <f>IFERROR(SQRT((X42)^2),"")</f>
        <v>3.2107023411371262E-2</v>
      </c>
      <c r="AD42" s="66">
        <f>AVERAGE(AC42:AC42)</f>
        <v>3.2107023411371262E-2</v>
      </c>
      <c r="AE42" s="20"/>
      <c r="AG42" s="26"/>
      <c r="AH42" s="41">
        <f>AVERAGE(N42,X42)</f>
        <v>2.698066402356647E-2</v>
      </c>
      <c r="AI42" s="66">
        <f>AVERAGE(AH42:AH42)</f>
        <v>2.698066402356647E-2</v>
      </c>
      <c r="AJ42" s="20"/>
      <c r="AL42" s="26"/>
      <c r="AM42" s="41">
        <f>IFERROR(SQRT((AH42)^2),"")</f>
        <v>2.698066402356647E-2</v>
      </c>
      <c r="AN42" s="66">
        <f>AVERAGE(AM42:AM42)</f>
        <v>2.698066402356647E-2</v>
      </c>
      <c r="AO42" s="20"/>
    </row>
    <row r="43" spans="7:41" x14ac:dyDescent="0.3">
      <c r="H43" s="28"/>
      <c r="M43" s="27"/>
      <c r="N43" s="21"/>
      <c r="O43" s="21"/>
      <c r="P43" s="22"/>
      <c r="R43" s="27"/>
      <c r="S43" s="21"/>
      <c r="T43" s="21"/>
      <c r="U43" s="22"/>
      <c r="W43" s="27"/>
      <c r="X43" s="21"/>
      <c r="Y43" s="21"/>
      <c r="Z43" s="22"/>
      <c r="AB43" s="27"/>
      <c r="AC43" s="21"/>
      <c r="AD43" s="21"/>
      <c r="AE43" s="22"/>
      <c r="AG43" s="27"/>
      <c r="AH43" s="21"/>
      <c r="AI43" s="21"/>
      <c r="AJ43" s="22"/>
      <c r="AL43" s="27"/>
      <c r="AM43" s="21"/>
      <c r="AN43" s="21"/>
      <c r="AO43" s="22"/>
    </row>
    <row r="44" spans="7:41" x14ac:dyDescent="0.3">
      <c r="H44" s="28"/>
    </row>
    <row r="45" spans="7:41" x14ac:dyDescent="0.3">
      <c r="H45" s="28"/>
    </row>
    <row r="46" spans="7:41" x14ac:dyDescent="0.3">
      <c r="H46" s="28"/>
    </row>
    <row r="47" spans="7:41" x14ac:dyDescent="0.3">
      <c r="H47" s="28"/>
    </row>
    <row r="48" spans="7:41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20">
    <mergeCell ref="C12:D12"/>
    <mergeCell ref="B2:E3"/>
    <mergeCell ref="H3:J3"/>
    <mergeCell ref="N3:O3"/>
    <mergeCell ref="S3:T3"/>
    <mergeCell ref="AH3:AI3"/>
    <mergeCell ref="AM3:AN3"/>
    <mergeCell ref="I4:J4"/>
    <mergeCell ref="C7:D7"/>
    <mergeCell ref="C11:D11"/>
    <mergeCell ref="X3:Y3"/>
    <mergeCell ref="AC3:AD3"/>
    <mergeCell ref="AH40:AI40"/>
    <mergeCell ref="AM40:AN40"/>
    <mergeCell ref="C17:D17"/>
    <mergeCell ref="C22:D22"/>
    <mergeCell ref="N40:O40"/>
    <mergeCell ref="S40:T40"/>
    <mergeCell ref="X40:Y40"/>
    <mergeCell ref="AC40:AD40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93B28-614A-4C94-9705-B0A73B2884DB}">
  <sheetPr codeName="Sheet16"/>
  <dimension ref="B2:AO160"/>
  <sheetViews>
    <sheetView showGridLines="0" topLeftCell="AH7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10" width="16.6640625" customWidth="1"/>
    <col min="11" max="13" width="2.88671875" customWidth="1"/>
    <col min="14" max="15" width="34.6640625" customWidth="1"/>
    <col min="16" max="18" width="2.88671875" customWidth="1"/>
    <col min="19" max="20" width="34.6640625" customWidth="1"/>
    <col min="21" max="23" width="2.88671875" customWidth="1"/>
    <col min="24" max="25" width="34.6640625" customWidth="1"/>
    <col min="26" max="28" width="2.88671875" customWidth="1"/>
    <col min="29" max="30" width="34.6640625" customWidth="1"/>
    <col min="31" max="33" width="2.88671875" customWidth="1"/>
    <col min="34" max="35" width="34.6640625" customWidth="1"/>
    <col min="36" max="38" width="2.88671875" customWidth="1"/>
    <col min="39" max="40" width="34.6640625" customWidth="1"/>
    <col min="41" max="41" width="2.88671875" customWidth="1"/>
  </cols>
  <sheetData>
    <row r="2" spans="2:41" x14ac:dyDescent="0.3">
      <c r="B2" s="128" t="str">
        <f>_xll.TR("DK10YT=RR","CF_Yield","CH=Fd RH=IN",C8)</f>
        <v>Updated at 12:45:07</v>
      </c>
      <c r="C2" s="129"/>
      <c r="D2" s="129"/>
      <c r="E2" s="130"/>
      <c r="F2" s="2"/>
      <c r="G2" s="23"/>
      <c r="H2" s="64" t="str">
        <f>_xll.RHistory("DK10YT=RR",".Timestamp;.Open;.Close","NBROWS:32 INTERVAL:1D",,"TSREPEAT:NO CH:Fd",H5)</f>
        <v>Updated at 12:09:16</v>
      </c>
      <c r="I2" s="24"/>
      <c r="J2" s="24"/>
      <c r="K2" s="25"/>
      <c r="M2" s="23"/>
      <c r="N2" s="24"/>
      <c r="O2" s="24"/>
      <c r="P2" s="25"/>
      <c r="R2" s="23"/>
      <c r="S2" s="24"/>
      <c r="T2" s="24"/>
      <c r="U2" s="25"/>
      <c r="W2" s="23"/>
      <c r="X2" s="24"/>
      <c r="Y2" s="24"/>
      <c r="Z2" s="25"/>
      <c r="AB2" s="23"/>
      <c r="AC2" s="24"/>
      <c r="AD2" s="24"/>
      <c r="AE2" s="25"/>
      <c r="AG2" s="23"/>
      <c r="AH2" s="24"/>
      <c r="AI2" s="24"/>
      <c r="AJ2" s="25"/>
      <c r="AL2" s="23"/>
      <c r="AM2" s="24"/>
      <c r="AN2" s="24"/>
      <c r="AO2" s="25"/>
    </row>
    <row r="3" spans="2:41" ht="18" x14ac:dyDescent="0.35">
      <c r="B3" s="219"/>
      <c r="C3" s="220"/>
      <c r="D3" s="220"/>
      <c r="E3" s="221"/>
      <c r="F3" s="2"/>
      <c r="G3" s="26"/>
      <c r="H3" s="211" t="s">
        <v>76</v>
      </c>
      <c r="I3" s="212"/>
      <c r="J3" s="213"/>
      <c r="K3" s="20"/>
      <c r="M3" s="26"/>
      <c r="N3" s="211" t="s">
        <v>72</v>
      </c>
      <c r="O3" s="213"/>
      <c r="P3" s="20"/>
      <c r="R3" s="26"/>
      <c r="S3" s="214" t="s">
        <v>73</v>
      </c>
      <c r="T3" s="216"/>
      <c r="U3" s="20"/>
      <c r="W3" s="26"/>
      <c r="X3" s="211" t="s">
        <v>68</v>
      </c>
      <c r="Y3" s="213"/>
      <c r="Z3" s="20"/>
      <c r="AB3" s="26"/>
      <c r="AC3" s="214" t="s">
        <v>69</v>
      </c>
      <c r="AD3" s="216"/>
      <c r="AE3" s="20"/>
      <c r="AG3" s="26"/>
      <c r="AH3" s="211" t="s">
        <v>31</v>
      </c>
      <c r="AI3" s="213"/>
      <c r="AJ3" s="20"/>
      <c r="AL3" s="26"/>
      <c r="AM3" s="214" t="s">
        <v>32</v>
      </c>
      <c r="AN3" s="216"/>
      <c r="AO3" s="20"/>
    </row>
    <row r="4" spans="2:41" x14ac:dyDescent="0.3">
      <c r="F4" s="2"/>
      <c r="G4" s="26"/>
      <c r="H4" s="27"/>
      <c r="I4" s="217" t="s">
        <v>80</v>
      </c>
      <c r="J4" s="218"/>
      <c r="K4" s="20"/>
      <c r="M4" s="26"/>
      <c r="N4" s="33" t="s">
        <v>80</v>
      </c>
      <c r="O4" s="36" t="s">
        <v>9</v>
      </c>
      <c r="P4" s="20"/>
      <c r="R4" s="26"/>
      <c r="S4" s="33" t="s">
        <v>80</v>
      </c>
      <c r="T4" s="36" t="s">
        <v>9</v>
      </c>
      <c r="U4" s="20"/>
      <c r="W4" s="26"/>
      <c r="X4" s="33" t="s">
        <v>80</v>
      </c>
      <c r="Y4" s="36" t="s">
        <v>9</v>
      </c>
      <c r="Z4" s="20"/>
      <c r="AB4" s="26"/>
      <c r="AC4" s="33" t="s">
        <v>80</v>
      </c>
      <c r="AD4" s="36" t="s">
        <v>9</v>
      </c>
      <c r="AE4" s="20"/>
      <c r="AG4" s="26"/>
      <c r="AH4" s="33" t="s">
        <v>80</v>
      </c>
      <c r="AI4" s="36" t="s">
        <v>9</v>
      </c>
      <c r="AJ4" s="20"/>
      <c r="AL4" s="26"/>
      <c r="AM4" s="33" t="s">
        <v>80</v>
      </c>
      <c r="AN4" s="36" t="s">
        <v>9</v>
      </c>
      <c r="AO4" s="20"/>
    </row>
    <row r="5" spans="2:41" hidden="1" x14ac:dyDescent="0.3">
      <c r="F5" s="2"/>
      <c r="G5" s="26"/>
      <c r="H5" s="110" t="s">
        <v>22</v>
      </c>
      <c r="I5" s="111" t="s">
        <v>62</v>
      </c>
      <c r="J5" s="112" t="s">
        <v>63</v>
      </c>
      <c r="K5" s="20"/>
      <c r="M5" s="26"/>
      <c r="N5" s="26"/>
      <c r="O5" s="17"/>
      <c r="P5" s="20"/>
      <c r="R5" s="26"/>
      <c r="S5" s="26"/>
      <c r="T5" s="17"/>
      <c r="U5" s="20"/>
      <c r="W5" s="26"/>
      <c r="X5" s="26"/>
      <c r="Y5" s="17"/>
      <c r="Z5" s="20"/>
      <c r="AB5" s="26"/>
      <c r="AC5" s="26"/>
      <c r="AD5" s="17"/>
      <c r="AE5" s="20"/>
      <c r="AG5" s="26"/>
      <c r="AH5" s="26"/>
      <c r="AI5" s="17"/>
      <c r="AJ5" s="20"/>
      <c r="AL5" s="26"/>
      <c r="AM5" s="26"/>
      <c r="AN5" s="17"/>
      <c r="AO5" s="20"/>
    </row>
    <row r="6" spans="2:41" x14ac:dyDescent="0.3">
      <c r="B6" s="23"/>
      <c r="C6" s="63"/>
      <c r="D6" s="24"/>
      <c r="E6" s="25"/>
      <c r="F6" s="2"/>
      <c r="G6" s="26"/>
      <c r="H6" s="29">
        <v>44804</v>
      </c>
      <c r="I6" s="118">
        <v>1.875</v>
      </c>
      <c r="J6" s="114">
        <v>1.9490000000000001</v>
      </c>
      <c r="K6" s="20"/>
      <c r="M6" s="26"/>
      <c r="N6" s="37">
        <f t="shared" ref="N6:N36" si="0">IF(OR(J6="",J7=""),"",(J6-J7)/J7)</f>
        <v>2.417235943247506E-2</v>
      </c>
      <c r="O6" s="40">
        <f t="shared" ref="O6:O36" si="1">AVERAGE(N6:N6)</f>
        <v>2.417235943247506E-2</v>
      </c>
      <c r="P6" s="20"/>
      <c r="R6" s="26"/>
      <c r="S6" s="37">
        <f t="shared" ref="S6:S36" si="2">IF(OR(J6="",J7=""),"",SQRT(((J6-J7)/J7)^2))</f>
        <v>2.417235943247506E-2</v>
      </c>
      <c r="T6" s="40">
        <f t="shared" ref="T6:T36" si="3">AVERAGE(S6:S6)</f>
        <v>2.417235943247506E-2</v>
      </c>
      <c r="U6" s="20"/>
      <c r="W6" s="26"/>
      <c r="X6" s="37">
        <f t="shared" ref="X6:X36" si="4">IFERROR((J6-I6)/I6,"")</f>
        <v>3.9466666666666698E-2</v>
      </c>
      <c r="Y6" s="40">
        <f t="shared" ref="Y6:Y36" si="5">AVERAGE(X6:X6)</f>
        <v>3.9466666666666698E-2</v>
      </c>
      <c r="Z6" s="20"/>
      <c r="AB6" s="26"/>
      <c r="AC6" s="37">
        <f t="shared" ref="AC6:AC36" si="6">IFERROR(SQRT(((J6-I6)/I6)^2),"")</f>
        <v>3.9466666666666698E-2</v>
      </c>
      <c r="AD6" s="40">
        <f t="shared" ref="AD6:AD36" si="7">AVERAGE(AC6:AC6)</f>
        <v>3.9466666666666698E-2</v>
      </c>
      <c r="AE6" s="20"/>
      <c r="AG6" s="26"/>
      <c r="AH6" s="93">
        <f t="shared" ref="AH6:AH36" si="8">IFERROR(AVERAGE(N6,X6),"")</f>
        <v>3.1819513049570883E-2</v>
      </c>
      <c r="AI6" s="51">
        <f t="shared" ref="AI6:AI36" si="9">AVERAGE(AH6:AH6)</f>
        <v>3.1819513049570883E-2</v>
      </c>
      <c r="AJ6" s="20"/>
      <c r="AL6" s="26"/>
      <c r="AM6" s="93">
        <f t="shared" ref="AM6:AM36" si="10">IFERROR(AVERAGE(S6,AC6),"")</f>
        <v>3.1819513049570883E-2</v>
      </c>
      <c r="AN6" s="51">
        <f t="shared" ref="AN6:AN36" si="11">AVERAGE(AM6:AM6)</f>
        <v>3.1819513049570883E-2</v>
      </c>
      <c r="AO6" s="20"/>
    </row>
    <row r="7" spans="2:41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1.8620000000000001</v>
      </c>
      <c r="J7" s="72">
        <v>1.903</v>
      </c>
      <c r="K7" s="20"/>
      <c r="M7" s="26"/>
      <c r="N7" s="37">
        <f t="shared" si="0"/>
        <v>1.277275146354445E-2</v>
      </c>
      <c r="O7" s="40">
        <f t="shared" si="1"/>
        <v>1.277275146354445E-2</v>
      </c>
      <c r="P7" s="20"/>
      <c r="R7" s="26"/>
      <c r="S7" s="37">
        <f t="shared" si="2"/>
        <v>1.277275146354445E-2</v>
      </c>
      <c r="T7" s="40">
        <f t="shared" si="3"/>
        <v>1.277275146354445E-2</v>
      </c>
      <c r="U7" s="20"/>
      <c r="W7" s="26"/>
      <c r="X7" s="37">
        <f t="shared" si="4"/>
        <v>2.2019334049409197E-2</v>
      </c>
      <c r="Y7" s="40">
        <f t="shared" si="5"/>
        <v>2.2019334049409197E-2</v>
      </c>
      <c r="Z7" s="20"/>
      <c r="AB7" s="26"/>
      <c r="AC7" s="37">
        <f t="shared" si="6"/>
        <v>2.2019334049409197E-2</v>
      </c>
      <c r="AD7" s="40">
        <f t="shared" si="7"/>
        <v>2.2019334049409197E-2</v>
      </c>
      <c r="AE7" s="20"/>
      <c r="AG7" s="26"/>
      <c r="AH7" s="93">
        <f t="shared" si="8"/>
        <v>1.7396042756476823E-2</v>
      </c>
      <c r="AI7" s="51">
        <f t="shared" si="9"/>
        <v>1.7396042756476823E-2</v>
      </c>
      <c r="AJ7" s="20"/>
      <c r="AL7" s="26"/>
      <c r="AM7" s="93">
        <f t="shared" si="10"/>
        <v>1.7396042756476823E-2</v>
      </c>
      <c r="AN7" s="51">
        <f t="shared" si="11"/>
        <v>1.7396042756476823E-2</v>
      </c>
      <c r="AO7" s="20"/>
    </row>
    <row r="8" spans="2:41" x14ac:dyDescent="0.3">
      <c r="B8" s="26"/>
      <c r="C8" s="4"/>
      <c r="D8" s="109" t="s">
        <v>196</v>
      </c>
      <c r="E8" s="20"/>
      <c r="F8" s="2"/>
      <c r="G8" s="26"/>
      <c r="H8" s="29">
        <v>44802</v>
      </c>
      <c r="I8" s="71">
        <v>1.8759999999999999</v>
      </c>
      <c r="J8" s="72">
        <v>1.879</v>
      </c>
      <c r="K8" s="20"/>
      <c r="M8" s="26"/>
      <c r="N8" s="37">
        <f t="shared" si="0"/>
        <v>5.7995495495495486E-2</v>
      </c>
      <c r="O8" s="40">
        <f t="shared" si="1"/>
        <v>5.7995495495495486E-2</v>
      </c>
      <c r="P8" s="20"/>
      <c r="R8" s="26"/>
      <c r="S8" s="37">
        <f t="shared" si="2"/>
        <v>5.7995495495495486E-2</v>
      </c>
      <c r="T8" s="40">
        <f t="shared" si="3"/>
        <v>5.7995495495495486E-2</v>
      </c>
      <c r="U8" s="20"/>
      <c r="W8" s="26"/>
      <c r="X8" s="37">
        <f t="shared" si="4"/>
        <v>1.5991471215352419E-3</v>
      </c>
      <c r="Y8" s="40">
        <f t="shared" si="5"/>
        <v>1.5991471215352419E-3</v>
      </c>
      <c r="Z8" s="20"/>
      <c r="AB8" s="26"/>
      <c r="AC8" s="37">
        <f t="shared" si="6"/>
        <v>1.5991471215352419E-3</v>
      </c>
      <c r="AD8" s="40">
        <f t="shared" si="7"/>
        <v>1.5991471215352419E-3</v>
      </c>
      <c r="AE8" s="20"/>
      <c r="AG8" s="26"/>
      <c r="AH8" s="93">
        <f t="shared" si="8"/>
        <v>2.9797321308515364E-2</v>
      </c>
      <c r="AI8" s="51">
        <f t="shared" si="9"/>
        <v>2.9797321308515364E-2</v>
      </c>
      <c r="AJ8" s="20"/>
      <c r="AL8" s="26"/>
      <c r="AM8" s="93">
        <f t="shared" si="10"/>
        <v>2.9797321308515364E-2</v>
      </c>
      <c r="AN8" s="51">
        <f t="shared" si="11"/>
        <v>2.9797321308515364E-2</v>
      </c>
      <c r="AO8" s="20"/>
    </row>
    <row r="9" spans="2:41" x14ac:dyDescent="0.3">
      <c r="B9" s="26"/>
      <c r="C9" s="85" t="s">
        <v>79</v>
      </c>
      <c r="D9" s="95">
        <v>1.903</v>
      </c>
      <c r="E9" s="20"/>
      <c r="F9" s="2"/>
      <c r="G9" s="26"/>
      <c r="H9" s="29">
        <v>44799</v>
      </c>
      <c r="I9" s="71">
        <v>1.7050000000000001</v>
      </c>
      <c r="J9" s="72">
        <v>1.776</v>
      </c>
      <c r="K9" s="20"/>
      <c r="M9" s="26"/>
      <c r="N9" s="37">
        <f t="shared" si="0"/>
        <v>4.5320776927604445E-2</v>
      </c>
      <c r="O9" s="40">
        <f t="shared" si="1"/>
        <v>4.5320776927604445E-2</v>
      </c>
      <c r="P9" s="20"/>
      <c r="R9" s="26"/>
      <c r="S9" s="37">
        <f t="shared" si="2"/>
        <v>4.5320776927604445E-2</v>
      </c>
      <c r="T9" s="40">
        <f t="shared" si="3"/>
        <v>4.5320776927604445E-2</v>
      </c>
      <c r="U9" s="20"/>
      <c r="W9" s="26"/>
      <c r="X9" s="37">
        <f t="shared" si="4"/>
        <v>4.1642228739002904E-2</v>
      </c>
      <c r="Y9" s="40">
        <f t="shared" si="5"/>
        <v>4.1642228739002904E-2</v>
      </c>
      <c r="Z9" s="20"/>
      <c r="AB9" s="26"/>
      <c r="AC9" s="37">
        <f t="shared" si="6"/>
        <v>4.1642228739002904E-2</v>
      </c>
      <c r="AD9" s="40">
        <f t="shared" si="7"/>
        <v>4.1642228739002904E-2</v>
      </c>
      <c r="AE9" s="20"/>
      <c r="AG9" s="26"/>
      <c r="AH9" s="93">
        <f t="shared" si="8"/>
        <v>4.3481502833303674E-2</v>
      </c>
      <c r="AI9" s="51">
        <f t="shared" si="9"/>
        <v>4.3481502833303674E-2</v>
      </c>
      <c r="AJ9" s="20"/>
      <c r="AL9" s="26"/>
      <c r="AM9" s="93">
        <f t="shared" si="10"/>
        <v>4.3481502833303674E-2</v>
      </c>
      <c r="AN9" s="51">
        <f t="shared" si="11"/>
        <v>4.3481502833303674E-2</v>
      </c>
      <c r="AO9" s="20"/>
    </row>
    <row r="10" spans="2:41" x14ac:dyDescent="0.3">
      <c r="B10" s="26"/>
      <c r="C10" s="65"/>
      <c r="D10" s="94"/>
      <c r="E10" s="20"/>
      <c r="F10" s="2"/>
      <c r="G10" s="26"/>
      <c r="H10" s="29">
        <v>44798</v>
      </c>
      <c r="I10" s="71">
        <v>1.72</v>
      </c>
      <c r="J10" s="72">
        <v>1.6990000000000001</v>
      </c>
      <c r="K10" s="20"/>
      <c r="M10" s="26"/>
      <c r="N10" s="37">
        <f t="shared" si="0"/>
        <v>-2.0749279538904916E-2</v>
      </c>
      <c r="O10" s="40">
        <f t="shared" si="1"/>
        <v>-2.0749279538904916E-2</v>
      </c>
      <c r="P10" s="20"/>
      <c r="R10" s="26"/>
      <c r="S10" s="37">
        <f t="shared" si="2"/>
        <v>2.0749279538904916E-2</v>
      </c>
      <c r="T10" s="40">
        <f t="shared" si="3"/>
        <v>2.0749279538904916E-2</v>
      </c>
      <c r="U10" s="20"/>
      <c r="W10" s="26"/>
      <c r="X10" s="37">
        <f t="shared" si="4"/>
        <v>-1.2209302325581341E-2</v>
      </c>
      <c r="Y10" s="40">
        <f t="shared" si="5"/>
        <v>-1.2209302325581341E-2</v>
      </c>
      <c r="Z10" s="20"/>
      <c r="AB10" s="26"/>
      <c r="AC10" s="37">
        <f t="shared" si="6"/>
        <v>1.2209302325581341E-2</v>
      </c>
      <c r="AD10" s="40">
        <f t="shared" si="7"/>
        <v>1.2209302325581341E-2</v>
      </c>
      <c r="AE10" s="20"/>
      <c r="AG10" s="26"/>
      <c r="AH10" s="93">
        <f t="shared" si="8"/>
        <v>-1.6479290932243131E-2</v>
      </c>
      <c r="AI10" s="51">
        <f t="shared" si="9"/>
        <v>-1.6479290932243131E-2</v>
      </c>
      <c r="AJ10" s="20"/>
      <c r="AL10" s="26"/>
      <c r="AM10" s="93">
        <f t="shared" si="10"/>
        <v>1.6479290932243131E-2</v>
      </c>
      <c r="AN10" s="51">
        <f t="shared" si="11"/>
        <v>1.6479290932243131E-2</v>
      </c>
      <c r="AO10" s="20"/>
    </row>
    <row r="11" spans="2:41" ht="18" x14ac:dyDescent="0.35">
      <c r="B11" s="26"/>
      <c r="C11" s="231" t="s">
        <v>14</v>
      </c>
      <c r="D11" s="233"/>
      <c r="E11" s="20"/>
      <c r="F11" s="2"/>
      <c r="G11" s="26"/>
      <c r="H11" s="29">
        <v>44797</v>
      </c>
      <c r="I11" s="71">
        <v>1.6890000000000001</v>
      </c>
      <c r="J11" s="72">
        <v>1.7350000000000001</v>
      </c>
      <c r="K11" s="20"/>
      <c r="M11" s="26"/>
      <c r="N11" s="37">
        <f t="shared" si="0"/>
        <v>4.1416566626650768E-2</v>
      </c>
      <c r="O11" s="40">
        <f t="shared" si="1"/>
        <v>4.1416566626650768E-2</v>
      </c>
      <c r="P11" s="20"/>
      <c r="R11" s="26"/>
      <c r="S11" s="37">
        <f t="shared" si="2"/>
        <v>4.1416566626650768E-2</v>
      </c>
      <c r="T11" s="40">
        <f t="shared" si="3"/>
        <v>4.1416566626650768E-2</v>
      </c>
      <c r="U11" s="20"/>
      <c r="W11" s="26"/>
      <c r="X11" s="37">
        <f t="shared" si="4"/>
        <v>2.7235050325636494E-2</v>
      </c>
      <c r="Y11" s="40">
        <f t="shared" si="5"/>
        <v>2.7235050325636494E-2</v>
      </c>
      <c r="Z11" s="20"/>
      <c r="AB11" s="26"/>
      <c r="AC11" s="37">
        <f t="shared" si="6"/>
        <v>2.7235050325636494E-2</v>
      </c>
      <c r="AD11" s="40">
        <f t="shared" si="7"/>
        <v>2.7235050325636494E-2</v>
      </c>
      <c r="AE11" s="20"/>
      <c r="AG11" s="26"/>
      <c r="AH11" s="93">
        <f t="shared" si="8"/>
        <v>3.4325808476143631E-2</v>
      </c>
      <c r="AI11" s="51">
        <f t="shared" si="9"/>
        <v>3.4325808476143631E-2</v>
      </c>
      <c r="AJ11" s="20"/>
      <c r="AL11" s="26"/>
      <c r="AM11" s="93">
        <f t="shared" si="10"/>
        <v>3.4325808476143631E-2</v>
      </c>
      <c r="AN11" s="51">
        <f t="shared" si="11"/>
        <v>3.4325808476143631E-2</v>
      </c>
      <c r="AO11" s="20"/>
    </row>
    <row r="12" spans="2:41" ht="18" x14ac:dyDescent="0.35">
      <c r="B12" s="26"/>
      <c r="C12" s="222" t="s">
        <v>7</v>
      </c>
      <c r="D12" s="224"/>
      <c r="E12" s="20"/>
      <c r="F12" s="2"/>
      <c r="G12" s="26"/>
      <c r="H12" s="29">
        <v>44796</v>
      </c>
      <c r="I12" s="71">
        <v>1.601</v>
      </c>
      <c r="J12" s="72">
        <v>1.6659999999999999</v>
      </c>
      <c r="K12" s="20"/>
      <c r="M12" s="26"/>
      <c r="N12" s="37">
        <f t="shared" si="0"/>
        <v>2.5862068965517127E-2</v>
      </c>
      <c r="O12" s="40">
        <f t="shared" si="1"/>
        <v>2.5862068965517127E-2</v>
      </c>
      <c r="P12" s="20"/>
      <c r="R12" s="26"/>
      <c r="S12" s="37">
        <f t="shared" si="2"/>
        <v>2.5862068965517127E-2</v>
      </c>
      <c r="T12" s="40">
        <f t="shared" si="3"/>
        <v>2.5862068965517127E-2</v>
      </c>
      <c r="U12" s="20"/>
      <c r="W12" s="26"/>
      <c r="X12" s="37">
        <f t="shared" si="4"/>
        <v>4.0599625234228574E-2</v>
      </c>
      <c r="Y12" s="40">
        <f t="shared" si="5"/>
        <v>4.0599625234228574E-2</v>
      </c>
      <c r="Z12" s="20"/>
      <c r="AB12" s="26"/>
      <c r="AC12" s="37">
        <f t="shared" si="6"/>
        <v>4.0599625234228574E-2</v>
      </c>
      <c r="AD12" s="40">
        <f t="shared" si="7"/>
        <v>4.0599625234228574E-2</v>
      </c>
      <c r="AE12" s="20"/>
      <c r="AG12" s="26"/>
      <c r="AH12" s="93">
        <f t="shared" si="8"/>
        <v>3.3230847099872854E-2</v>
      </c>
      <c r="AI12" s="51">
        <f t="shared" si="9"/>
        <v>3.3230847099872854E-2</v>
      </c>
      <c r="AJ12" s="20"/>
      <c r="AL12" s="26"/>
      <c r="AM12" s="93">
        <f t="shared" si="10"/>
        <v>3.3230847099872854E-2</v>
      </c>
      <c r="AN12" s="51">
        <f t="shared" si="11"/>
        <v>3.3230847099872854E-2</v>
      </c>
      <c r="AO12" s="20"/>
    </row>
    <row r="13" spans="2:41" x14ac:dyDescent="0.3">
      <c r="B13" s="26"/>
      <c r="C13" s="16" t="s">
        <v>10</v>
      </c>
      <c r="D13" s="76">
        <f>O42</f>
        <v>0</v>
      </c>
      <c r="E13" s="20"/>
      <c r="F13" s="2"/>
      <c r="G13" s="26"/>
      <c r="H13" s="29">
        <v>44795</v>
      </c>
      <c r="I13" s="71">
        <v>1.54</v>
      </c>
      <c r="J13" s="72">
        <v>1.6240000000000001</v>
      </c>
      <c r="K13" s="20"/>
      <c r="M13" s="26"/>
      <c r="N13" s="37">
        <f t="shared" si="0"/>
        <v>3.5714285714285747E-2</v>
      </c>
      <c r="O13" s="40">
        <f t="shared" si="1"/>
        <v>3.5714285714285747E-2</v>
      </c>
      <c r="P13" s="20"/>
      <c r="R13" s="26"/>
      <c r="S13" s="37">
        <f t="shared" si="2"/>
        <v>3.5714285714285747E-2</v>
      </c>
      <c r="T13" s="40">
        <f t="shared" si="3"/>
        <v>3.5714285714285747E-2</v>
      </c>
      <c r="U13" s="20"/>
      <c r="W13" s="26"/>
      <c r="X13" s="37">
        <f t="shared" si="4"/>
        <v>5.4545454545454591E-2</v>
      </c>
      <c r="Y13" s="40">
        <f t="shared" si="5"/>
        <v>5.4545454545454591E-2</v>
      </c>
      <c r="Z13" s="20"/>
      <c r="AB13" s="26"/>
      <c r="AC13" s="37">
        <f t="shared" si="6"/>
        <v>5.4545454545454591E-2</v>
      </c>
      <c r="AD13" s="40">
        <f t="shared" si="7"/>
        <v>5.4545454545454591E-2</v>
      </c>
      <c r="AE13" s="20"/>
      <c r="AG13" s="26"/>
      <c r="AH13" s="93">
        <f t="shared" si="8"/>
        <v>4.5129870129870173E-2</v>
      </c>
      <c r="AI13" s="51">
        <f t="shared" si="9"/>
        <v>4.5129870129870173E-2</v>
      </c>
      <c r="AJ13" s="20"/>
      <c r="AL13" s="26"/>
      <c r="AM13" s="93">
        <f t="shared" si="10"/>
        <v>4.5129870129870173E-2</v>
      </c>
      <c r="AN13" s="51">
        <f t="shared" si="11"/>
        <v>4.5129870129870173E-2</v>
      </c>
      <c r="AO13" s="20"/>
    </row>
    <row r="14" spans="2:41" x14ac:dyDescent="0.3">
      <c r="B14" s="26"/>
      <c r="C14" s="17" t="s">
        <v>11</v>
      </c>
      <c r="D14" s="51">
        <f>AVERAGE(T7:T36)</f>
        <v>5.1110440912544727E-2</v>
      </c>
      <c r="E14" s="20"/>
      <c r="F14" s="2"/>
      <c r="G14" s="26"/>
      <c r="H14" s="29">
        <v>44792</v>
      </c>
      <c r="I14" s="71">
        <v>1.508</v>
      </c>
      <c r="J14" s="72">
        <v>1.5680000000000001</v>
      </c>
      <c r="K14" s="20"/>
      <c r="M14" s="26"/>
      <c r="N14" s="37">
        <f t="shared" si="0"/>
        <v>0.10578279266572647</v>
      </c>
      <c r="O14" s="40">
        <f t="shared" si="1"/>
        <v>0.10578279266572647</v>
      </c>
      <c r="P14" s="20"/>
      <c r="R14" s="26"/>
      <c r="S14" s="37">
        <f t="shared" si="2"/>
        <v>0.10578279266572647</v>
      </c>
      <c r="T14" s="40">
        <f t="shared" si="3"/>
        <v>0.10578279266572647</v>
      </c>
      <c r="U14" s="20"/>
      <c r="W14" s="26"/>
      <c r="X14" s="37">
        <f t="shared" si="4"/>
        <v>3.9787798408488097E-2</v>
      </c>
      <c r="Y14" s="40">
        <f t="shared" si="5"/>
        <v>3.9787798408488097E-2</v>
      </c>
      <c r="Z14" s="20"/>
      <c r="AB14" s="26"/>
      <c r="AC14" s="37">
        <f t="shared" si="6"/>
        <v>3.9787798408488097E-2</v>
      </c>
      <c r="AD14" s="40">
        <f t="shared" si="7"/>
        <v>3.9787798408488097E-2</v>
      </c>
      <c r="AE14" s="20"/>
      <c r="AG14" s="26"/>
      <c r="AH14" s="93">
        <f t="shared" si="8"/>
        <v>7.2785295537107289E-2</v>
      </c>
      <c r="AI14" s="51">
        <f t="shared" si="9"/>
        <v>7.2785295537107289E-2</v>
      </c>
      <c r="AJ14" s="20"/>
      <c r="AL14" s="26"/>
      <c r="AM14" s="93">
        <f t="shared" si="10"/>
        <v>7.2785295537107289E-2</v>
      </c>
      <c r="AN14" s="51">
        <f t="shared" si="11"/>
        <v>7.2785295537107289E-2</v>
      </c>
      <c r="AO14" s="20"/>
    </row>
    <row r="15" spans="2:41" x14ac:dyDescent="0.3">
      <c r="B15" s="26"/>
      <c r="C15" s="17" t="s">
        <v>12</v>
      </c>
      <c r="D15" s="51">
        <f>_xlfn.STDEV.P(T7:T36)</f>
        <v>3.5010516233596842E-2</v>
      </c>
      <c r="E15" s="20"/>
      <c r="F15" s="2"/>
      <c r="G15" s="26"/>
      <c r="H15" s="29">
        <v>44791</v>
      </c>
      <c r="I15" s="71">
        <v>1.4359999999999999</v>
      </c>
      <c r="J15" s="72">
        <v>1.4179999999999999</v>
      </c>
      <c r="K15" s="20"/>
      <c r="M15" s="26"/>
      <c r="N15" s="37">
        <f t="shared" si="0"/>
        <v>4.9610205527993584E-3</v>
      </c>
      <c r="O15" s="40">
        <f t="shared" si="1"/>
        <v>4.9610205527993584E-3</v>
      </c>
      <c r="P15" s="20"/>
      <c r="R15" s="26"/>
      <c r="S15" s="37">
        <f t="shared" si="2"/>
        <v>4.9610205527993584E-3</v>
      </c>
      <c r="T15" s="40">
        <f t="shared" si="3"/>
        <v>4.9610205527993584E-3</v>
      </c>
      <c r="U15" s="20"/>
      <c r="W15" s="26"/>
      <c r="X15" s="37">
        <f t="shared" si="4"/>
        <v>-1.253481894150419E-2</v>
      </c>
      <c r="Y15" s="40">
        <f t="shared" si="5"/>
        <v>-1.253481894150419E-2</v>
      </c>
      <c r="Z15" s="20"/>
      <c r="AB15" s="26"/>
      <c r="AC15" s="37">
        <f t="shared" si="6"/>
        <v>1.253481894150419E-2</v>
      </c>
      <c r="AD15" s="40">
        <f t="shared" si="7"/>
        <v>1.253481894150419E-2</v>
      </c>
      <c r="AE15" s="20"/>
      <c r="AG15" s="26"/>
      <c r="AH15" s="93">
        <f t="shared" si="8"/>
        <v>-3.7868991943524159E-3</v>
      </c>
      <c r="AI15" s="51">
        <f t="shared" si="9"/>
        <v>-3.7868991943524159E-3</v>
      </c>
      <c r="AJ15" s="20"/>
      <c r="AL15" s="26"/>
      <c r="AM15" s="93">
        <f t="shared" si="10"/>
        <v>8.7479197471517743E-3</v>
      </c>
      <c r="AN15" s="51">
        <f t="shared" si="11"/>
        <v>8.7479197471517743E-3</v>
      </c>
      <c r="AO15" s="20"/>
    </row>
    <row r="16" spans="2:41" x14ac:dyDescent="0.3">
      <c r="B16" s="26"/>
      <c r="C16" s="18" t="s">
        <v>13</v>
      </c>
      <c r="D16" s="77">
        <f>(T42-D14)/D15</f>
        <v>-1.4598596767761469</v>
      </c>
      <c r="E16" s="20"/>
      <c r="F16" s="2"/>
      <c r="G16" s="26"/>
      <c r="H16" s="29">
        <v>44790</v>
      </c>
      <c r="I16" s="71">
        <v>1.31</v>
      </c>
      <c r="J16" s="72">
        <v>1.411</v>
      </c>
      <c r="K16" s="20"/>
      <c r="M16" s="26"/>
      <c r="N16" s="37">
        <f t="shared" si="0"/>
        <v>7.7099236641221355E-2</v>
      </c>
      <c r="O16" s="40">
        <f t="shared" si="1"/>
        <v>7.7099236641221355E-2</v>
      </c>
      <c r="P16" s="20"/>
      <c r="R16" s="26"/>
      <c r="S16" s="37">
        <f t="shared" si="2"/>
        <v>7.7099236641221355E-2</v>
      </c>
      <c r="T16" s="40">
        <f t="shared" si="3"/>
        <v>7.7099236641221355E-2</v>
      </c>
      <c r="U16" s="20"/>
      <c r="W16" s="26"/>
      <c r="X16" s="37">
        <f t="shared" si="4"/>
        <v>7.7099236641221355E-2</v>
      </c>
      <c r="Y16" s="40">
        <f t="shared" si="5"/>
        <v>7.7099236641221355E-2</v>
      </c>
      <c r="Z16" s="20"/>
      <c r="AB16" s="26"/>
      <c r="AC16" s="37">
        <f t="shared" si="6"/>
        <v>7.7099236641221355E-2</v>
      </c>
      <c r="AD16" s="40">
        <f t="shared" si="7"/>
        <v>7.7099236641221355E-2</v>
      </c>
      <c r="AE16" s="20"/>
      <c r="AG16" s="26"/>
      <c r="AH16" s="93">
        <f t="shared" si="8"/>
        <v>7.7099236641221355E-2</v>
      </c>
      <c r="AI16" s="51">
        <f t="shared" si="9"/>
        <v>7.7099236641221355E-2</v>
      </c>
      <c r="AJ16" s="20"/>
      <c r="AL16" s="26"/>
      <c r="AM16" s="93">
        <f t="shared" si="10"/>
        <v>7.7099236641221355E-2</v>
      </c>
      <c r="AN16" s="51">
        <f t="shared" si="11"/>
        <v>7.7099236641221355E-2</v>
      </c>
      <c r="AO16" s="20"/>
    </row>
    <row r="17" spans="2:41" ht="18" x14ac:dyDescent="0.35">
      <c r="B17" s="26"/>
      <c r="C17" s="222" t="s">
        <v>8</v>
      </c>
      <c r="D17" s="224"/>
      <c r="E17" s="20"/>
      <c r="F17" s="2"/>
      <c r="G17" s="26"/>
      <c r="H17" s="29">
        <v>44789</v>
      </c>
      <c r="I17" s="71">
        <v>1.2090000000000001</v>
      </c>
      <c r="J17" s="72">
        <v>1.31</v>
      </c>
      <c r="K17" s="20"/>
      <c r="M17" s="26"/>
      <c r="N17" s="37">
        <f t="shared" si="0"/>
        <v>6.5907241659886054E-2</v>
      </c>
      <c r="O17" s="40">
        <f t="shared" si="1"/>
        <v>6.5907241659886054E-2</v>
      </c>
      <c r="P17" s="20"/>
      <c r="R17" s="26"/>
      <c r="S17" s="37">
        <f t="shared" si="2"/>
        <v>6.5907241659886054E-2</v>
      </c>
      <c r="T17" s="40">
        <f t="shared" si="3"/>
        <v>6.5907241659886054E-2</v>
      </c>
      <c r="U17" s="20"/>
      <c r="W17" s="26"/>
      <c r="X17" s="37">
        <f t="shared" si="4"/>
        <v>8.3540115798180298E-2</v>
      </c>
      <c r="Y17" s="40">
        <f t="shared" si="5"/>
        <v>8.3540115798180298E-2</v>
      </c>
      <c r="Z17" s="20"/>
      <c r="AB17" s="26"/>
      <c r="AC17" s="37">
        <f t="shared" si="6"/>
        <v>8.3540115798180298E-2</v>
      </c>
      <c r="AD17" s="40">
        <f t="shared" si="7"/>
        <v>8.3540115798180298E-2</v>
      </c>
      <c r="AE17" s="20"/>
      <c r="AG17" s="26"/>
      <c r="AH17" s="93">
        <f t="shared" si="8"/>
        <v>7.4723678729033183E-2</v>
      </c>
      <c r="AI17" s="51">
        <f t="shared" si="9"/>
        <v>7.4723678729033183E-2</v>
      </c>
      <c r="AJ17" s="20"/>
      <c r="AL17" s="26"/>
      <c r="AM17" s="93">
        <f t="shared" si="10"/>
        <v>7.4723678729033183E-2</v>
      </c>
      <c r="AN17" s="51">
        <f t="shared" si="11"/>
        <v>7.4723678729033183E-2</v>
      </c>
      <c r="AO17" s="20"/>
    </row>
    <row r="18" spans="2:41" x14ac:dyDescent="0.3">
      <c r="B18" s="26"/>
      <c r="C18" s="16" t="s">
        <v>10</v>
      </c>
      <c r="D18" s="76">
        <f>Y42</f>
        <v>1.4933333333333347E-2</v>
      </c>
      <c r="E18" s="20"/>
      <c r="F18" s="2"/>
      <c r="G18" s="26"/>
      <c r="H18" s="29">
        <v>44788</v>
      </c>
      <c r="I18" s="71">
        <v>1.28</v>
      </c>
      <c r="J18" s="72">
        <v>1.2290000000000001</v>
      </c>
      <c r="K18" s="20"/>
      <c r="M18" s="26"/>
      <c r="N18" s="37">
        <f t="shared" si="0"/>
        <v>-6.0397553516819538E-2</v>
      </c>
      <c r="O18" s="40">
        <f t="shared" si="1"/>
        <v>-6.0397553516819538E-2</v>
      </c>
      <c r="P18" s="20"/>
      <c r="R18" s="26"/>
      <c r="S18" s="37">
        <f t="shared" si="2"/>
        <v>6.0397553516819538E-2</v>
      </c>
      <c r="T18" s="40">
        <f t="shared" si="3"/>
        <v>6.0397553516819538E-2</v>
      </c>
      <c r="U18" s="20"/>
      <c r="W18" s="26"/>
      <c r="X18" s="37">
        <f t="shared" si="4"/>
        <v>-3.9843749999999949E-2</v>
      </c>
      <c r="Y18" s="40">
        <f t="shared" si="5"/>
        <v>-3.9843749999999949E-2</v>
      </c>
      <c r="Z18" s="20"/>
      <c r="AB18" s="26"/>
      <c r="AC18" s="37">
        <f t="shared" si="6"/>
        <v>3.9843749999999949E-2</v>
      </c>
      <c r="AD18" s="40">
        <f t="shared" si="7"/>
        <v>3.9843749999999949E-2</v>
      </c>
      <c r="AE18" s="20"/>
      <c r="AG18" s="26"/>
      <c r="AH18" s="93">
        <f t="shared" si="8"/>
        <v>-5.012065175840974E-2</v>
      </c>
      <c r="AI18" s="51">
        <f t="shared" si="9"/>
        <v>-5.012065175840974E-2</v>
      </c>
      <c r="AJ18" s="20"/>
      <c r="AL18" s="26"/>
      <c r="AM18" s="93">
        <f t="shared" si="10"/>
        <v>5.012065175840974E-2</v>
      </c>
      <c r="AN18" s="51">
        <f t="shared" si="11"/>
        <v>5.012065175840974E-2</v>
      </c>
      <c r="AO18" s="20"/>
    </row>
    <row r="19" spans="2:41" x14ac:dyDescent="0.3">
      <c r="B19" s="26"/>
      <c r="C19" s="17" t="s">
        <v>11</v>
      </c>
      <c r="D19" s="51">
        <f>AVERAGE(AD7:AD36)</f>
        <v>4.6750487419114369E-2</v>
      </c>
      <c r="E19" s="20"/>
      <c r="F19" s="2"/>
      <c r="G19" s="26"/>
      <c r="H19" s="29">
        <v>44785</v>
      </c>
      <c r="I19" s="71">
        <v>1.3080000000000001</v>
      </c>
      <c r="J19" s="72">
        <v>1.3080000000000001</v>
      </c>
      <c r="K19" s="20"/>
      <c r="M19" s="26"/>
      <c r="N19" s="37">
        <f t="shared" si="0"/>
        <v>6.153846153846159E-3</v>
      </c>
      <c r="O19" s="40">
        <f t="shared" si="1"/>
        <v>6.153846153846159E-3</v>
      </c>
      <c r="P19" s="20"/>
      <c r="R19" s="26"/>
      <c r="S19" s="37">
        <f t="shared" si="2"/>
        <v>6.153846153846159E-3</v>
      </c>
      <c r="T19" s="40">
        <f t="shared" si="3"/>
        <v>6.153846153846159E-3</v>
      </c>
      <c r="U19" s="20"/>
      <c r="W19" s="26"/>
      <c r="X19" s="37">
        <f t="shared" si="4"/>
        <v>0</v>
      </c>
      <c r="Y19" s="40">
        <f t="shared" si="5"/>
        <v>0</v>
      </c>
      <c r="Z19" s="20"/>
      <c r="AB19" s="26"/>
      <c r="AC19" s="37">
        <f t="shared" si="6"/>
        <v>0</v>
      </c>
      <c r="AD19" s="40">
        <f t="shared" si="7"/>
        <v>0</v>
      </c>
      <c r="AE19" s="20"/>
      <c r="AG19" s="26"/>
      <c r="AH19" s="93">
        <f t="shared" si="8"/>
        <v>3.0769230769230795E-3</v>
      </c>
      <c r="AI19" s="51">
        <f t="shared" si="9"/>
        <v>3.0769230769230795E-3</v>
      </c>
      <c r="AJ19" s="20"/>
      <c r="AL19" s="26"/>
      <c r="AM19" s="93">
        <f t="shared" si="10"/>
        <v>3.0769230769230795E-3</v>
      </c>
      <c r="AN19" s="51">
        <f t="shared" si="11"/>
        <v>3.0769230769230795E-3</v>
      </c>
      <c r="AO19" s="20"/>
    </row>
    <row r="20" spans="2:41" x14ac:dyDescent="0.3">
      <c r="B20" s="26"/>
      <c r="C20" s="17" t="s">
        <v>12</v>
      </c>
      <c r="D20" s="51">
        <f>_xlfn.STDEV.P(AD7:AD36)</f>
        <v>3.8483122277939041E-2</v>
      </c>
      <c r="E20" s="20"/>
      <c r="F20" s="2"/>
      <c r="G20" s="26"/>
      <c r="H20" s="29">
        <v>44784</v>
      </c>
      <c r="I20" s="71">
        <v>1.2050000000000001</v>
      </c>
      <c r="J20" s="72">
        <v>1.3</v>
      </c>
      <c r="K20" s="20"/>
      <c r="M20" s="26"/>
      <c r="N20" s="37">
        <f t="shared" si="0"/>
        <v>9.3355761143818314E-2</v>
      </c>
      <c r="O20" s="40">
        <f t="shared" si="1"/>
        <v>9.3355761143818314E-2</v>
      </c>
      <c r="P20" s="20"/>
      <c r="R20" s="26"/>
      <c r="S20" s="37">
        <f t="shared" si="2"/>
        <v>9.3355761143818314E-2</v>
      </c>
      <c r="T20" s="40">
        <f t="shared" si="3"/>
        <v>9.3355761143818314E-2</v>
      </c>
      <c r="U20" s="20"/>
      <c r="W20" s="26"/>
      <c r="X20" s="37">
        <f t="shared" si="4"/>
        <v>7.8838174273858891E-2</v>
      </c>
      <c r="Y20" s="40">
        <f t="shared" si="5"/>
        <v>7.8838174273858891E-2</v>
      </c>
      <c r="Z20" s="20"/>
      <c r="AB20" s="26"/>
      <c r="AC20" s="37">
        <f t="shared" si="6"/>
        <v>7.8838174273858891E-2</v>
      </c>
      <c r="AD20" s="40">
        <f t="shared" si="7"/>
        <v>7.8838174273858891E-2</v>
      </c>
      <c r="AE20" s="20"/>
      <c r="AG20" s="26"/>
      <c r="AH20" s="93">
        <f t="shared" si="8"/>
        <v>8.6096967708838595E-2</v>
      </c>
      <c r="AI20" s="51">
        <f t="shared" si="9"/>
        <v>8.6096967708838595E-2</v>
      </c>
      <c r="AJ20" s="20"/>
      <c r="AL20" s="26"/>
      <c r="AM20" s="93">
        <f t="shared" si="10"/>
        <v>8.6096967708838595E-2</v>
      </c>
      <c r="AN20" s="51">
        <f t="shared" si="11"/>
        <v>8.6096967708838595E-2</v>
      </c>
      <c r="AO20" s="20"/>
    </row>
    <row r="21" spans="2:41" x14ac:dyDescent="0.3">
      <c r="B21" s="26"/>
      <c r="C21" s="18" t="s">
        <v>13</v>
      </c>
      <c r="D21" s="77">
        <f>(AD42-D19)/D20</f>
        <v>-0.82678203332842948</v>
      </c>
      <c r="E21" s="20"/>
      <c r="F21" s="2"/>
      <c r="G21" s="26"/>
      <c r="H21" s="29">
        <v>44783</v>
      </c>
      <c r="I21" s="71">
        <v>1.248</v>
      </c>
      <c r="J21" s="72">
        <v>1.1890000000000001</v>
      </c>
      <c r="K21" s="20"/>
      <c r="M21" s="26"/>
      <c r="N21" s="37">
        <f t="shared" si="0"/>
        <v>-3.8803556992724364E-2</v>
      </c>
      <c r="O21" s="40">
        <f t="shared" si="1"/>
        <v>-3.8803556992724364E-2</v>
      </c>
      <c r="P21" s="20"/>
      <c r="R21" s="26"/>
      <c r="S21" s="37">
        <f t="shared" si="2"/>
        <v>3.8803556992724364E-2</v>
      </c>
      <c r="T21" s="40">
        <f t="shared" si="3"/>
        <v>3.8803556992724364E-2</v>
      </c>
      <c r="U21" s="20"/>
      <c r="W21" s="26"/>
      <c r="X21" s="37">
        <f t="shared" si="4"/>
        <v>-4.7275641025640976E-2</v>
      </c>
      <c r="Y21" s="40">
        <f t="shared" si="5"/>
        <v>-4.7275641025640976E-2</v>
      </c>
      <c r="Z21" s="20"/>
      <c r="AB21" s="26"/>
      <c r="AC21" s="37">
        <f t="shared" si="6"/>
        <v>4.7275641025640976E-2</v>
      </c>
      <c r="AD21" s="40">
        <f t="shared" si="7"/>
        <v>4.7275641025640976E-2</v>
      </c>
      <c r="AE21" s="20"/>
      <c r="AG21" s="26"/>
      <c r="AH21" s="93">
        <f t="shared" si="8"/>
        <v>-4.3039599009182666E-2</v>
      </c>
      <c r="AI21" s="51">
        <f t="shared" si="9"/>
        <v>-4.3039599009182666E-2</v>
      </c>
      <c r="AJ21" s="20"/>
      <c r="AL21" s="26"/>
      <c r="AM21" s="93">
        <f t="shared" si="10"/>
        <v>4.3039599009182666E-2</v>
      </c>
      <c r="AN21" s="51">
        <f t="shared" si="11"/>
        <v>4.3039599009182666E-2</v>
      </c>
      <c r="AO21" s="20"/>
    </row>
    <row r="22" spans="2:41" ht="18" x14ac:dyDescent="0.35">
      <c r="B22" s="26"/>
      <c r="C22" s="222" t="s">
        <v>15</v>
      </c>
      <c r="D22" s="224"/>
      <c r="E22" s="20"/>
      <c r="F22" s="2"/>
      <c r="G22" s="26"/>
      <c r="H22" s="29">
        <v>44782</v>
      </c>
      <c r="I22" s="71">
        <v>1.2050000000000001</v>
      </c>
      <c r="J22" s="72">
        <v>1.2370000000000001</v>
      </c>
      <c r="K22" s="20"/>
      <c r="M22" s="26"/>
      <c r="N22" s="37">
        <f t="shared" si="0"/>
        <v>3.5146443514644382E-2</v>
      </c>
      <c r="O22" s="40">
        <f t="shared" si="1"/>
        <v>3.5146443514644382E-2</v>
      </c>
      <c r="P22" s="20"/>
      <c r="R22" s="26"/>
      <c r="S22" s="37">
        <f t="shared" si="2"/>
        <v>3.5146443514644382E-2</v>
      </c>
      <c r="T22" s="40">
        <f t="shared" si="3"/>
        <v>3.5146443514644382E-2</v>
      </c>
      <c r="U22" s="20"/>
      <c r="W22" s="26"/>
      <c r="X22" s="37">
        <f t="shared" si="4"/>
        <v>2.6556016597510397E-2</v>
      </c>
      <c r="Y22" s="40">
        <f t="shared" si="5"/>
        <v>2.6556016597510397E-2</v>
      </c>
      <c r="Z22" s="20"/>
      <c r="AB22" s="26"/>
      <c r="AC22" s="37">
        <f t="shared" si="6"/>
        <v>2.6556016597510397E-2</v>
      </c>
      <c r="AD22" s="40">
        <f t="shared" si="7"/>
        <v>2.6556016597510397E-2</v>
      </c>
      <c r="AE22" s="20"/>
      <c r="AG22" s="26"/>
      <c r="AH22" s="93">
        <f t="shared" si="8"/>
        <v>3.085123005607739E-2</v>
      </c>
      <c r="AI22" s="51">
        <f t="shared" si="9"/>
        <v>3.085123005607739E-2</v>
      </c>
      <c r="AJ22" s="20"/>
      <c r="AL22" s="26"/>
      <c r="AM22" s="93">
        <f t="shared" si="10"/>
        <v>3.085123005607739E-2</v>
      </c>
      <c r="AN22" s="51">
        <f t="shared" si="11"/>
        <v>3.085123005607739E-2</v>
      </c>
      <c r="AO22" s="20"/>
    </row>
    <row r="23" spans="2:41" x14ac:dyDescent="0.3">
      <c r="B23" s="26"/>
      <c r="C23" s="16" t="s">
        <v>10</v>
      </c>
      <c r="D23" s="76">
        <f>AI42</f>
        <v>7.4666666666666735E-3</v>
      </c>
      <c r="E23" s="20"/>
      <c r="F23" s="2"/>
      <c r="G23" s="26"/>
      <c r="H23" s="29">
        <v>44781</v>
      </c>
      <c r="I23" s="71">
        <v>1.2390000000000001</v>
      </c>
      <c r="J23" s="72">
        <v>1.1950000000000001</v>
      </c>
      <c r="K23" s="20"/>
      <c r="M23" s="26"/>
      <c r="N23" s="37">
        <f t="shared" si="0"/>
        <v>-4.6288906624102025E-2</v>
      </c>
      <c r="O23" s="40">
        <f t="shared" si="1"/>
        <v>-4.6288906624102025E-2</v>
      </c>
      <c r="P23" s="20"/>
      <c r="R23" s="26"/>
      <c r="S23" s="37">
        <f t="shared" si="2"/>
        <v>4.6288906624102025E-2</v>
      </c>
      <c r="T23" s="40">
        <f t="shared" si="3"/>
        <v>4.6288906624102025E-2</v>
      </c>
      <c r="U23" s="20"/>
      <c r="W23" s="26"/>
      <c r="X23" s="37">
        <f t="shared" si="4"/>
        <v>-3.5512510088781306E-2</v>
      </c>
      <c r="Y23" s="40">
        <f t="shared" si="5"/>
        <v>-3.5512510088781306E-2</v>
      </c>
      <c r="Z23" s="20"/>
      <c r="AB23" s="26"/>
      <c r="AC23" s="37">
        <f t="shared" si="6"/>
        <v>3.5512510088781306E-2</v>
      </c>
      <c r="AD23" s="40">
        <f t="shared" si="7"/>
        <v>3.5512510088781306E-2</v>
      </c>
      <c r="AE23" s="20"/>
      <c r="AG23" s="26"/>
      <c r="AH23" s="93">
        <f t="shared" si="8"/>
        <v>-4.0900708356441662E-2</v>
      </c>
      <c r="AI23" s="51">
        <f t="shared" si="9"/>
        <v>-4.0900708356441662E-2</v>
      </c>
      <c r="AJ23" s="20"/>
      <c r="AL23" s="26"/>
      <c r="AM23" s="93">
        <f t="shared" si="10"/>
        <v>4.0900708356441662E-2</v>
      </c>
      <c r="AN23" s="51">
        <f t="shared" si="11"/>
        <v>4.0900708356441662E-2</v>
      </c>
      <c r="AO23" s="20"/>
    </row>
    <row r="24" spans="2:41" x14ac:dyDescent="0.3">
      <c r="B24" s="26"/>
      <c r="C24" s="17" t="s">
        <v>11</v>
      </c>
      <c r="D24" s="51">
        <f>AVERAGE(AN7:AN36)</f>
        <v>4.8930464165829558E-2</v>
      </c>
      <c r="E24" s="20"/>
      <c r="F24" s="2"/>
      <c r="G24" s="26"/>
      <c r="H24" s="29">
        <v>44778</v>
      </c>
      <c r="I24" s="71">
        <v>1.0940000000000001</v>
      </c>
      <c r="J24" s="72">
        <v>1.2529999999999999</v>
      </c>
      <c r="K24" s="20"/>
      <c r="M24" s="26"/>
      <c r="N24" s="37">
        <f t="shared" si="0"/>
        <v>0.13188798554652206</v>
      </c>
      <c r="O24" s="40">
        <f t="shared" si="1"/>
        <v>0.13188798554652206</v>
      </c>
      <c r="P24" s="20"/>
      <c r="R24" s="26"/>
      <c r="S24" s="37">
        <f t="shared" si="2"/>
        <v>0.13188798554652206</v>
      </c>
      <c r="T24" s="40">
        <f t="shared" si="3"/>
        <v>0.13188798554652206</v>
      </c>
      <c r="U24" s="20"/>
      <c r="W24" s="26"/>
      <c r="X24" s="37">
        <f t="shared" si="4"/>
        <v>0.1453382084095062</v>
      </c>
      <c r="Y24" s="40">
        <f t="shared" si="5"/>
        <v>0.1453382084095062</v>
      </c>
      <c r="Z24" s="20"/>
      <c r="AB24" s="26"/>
      <c r="AC24" s="37">
        <f t="shared" si="6"/>
        <v>0.1453382084095062</v>
      </c>
      <c r="AD24" s="40">
        <f t="shared" si="7"/>
        <v>0.1453382084095062</v>
      </c>
      <c r="AE24" s="20"/>
      <c r="AG24" s="26"/>
      <c r="AH24" s="93">
        <f t="shared" si="8"/>
        <v>0.13861309697801413</v>
      </c>
      <c r="AI24" s="51">
        <f t="shared" si="9"/>
        <v>0.13861309697801413</v>
      </c>
      <c r="AJ24" s="20"/>
      <c r="AL24" s="26"/>
      <c r="AM24" s="93">
        <f t="shared" si="10"/>
        <v>0.13861309697801413</v>
      </c>
      <c r="AN24" s="51">
        <f t="shared" si="11"/>
        <v>0.13861309697801413</v>
      </c>
      <c r="AO24" s="20"/>
    </row>
    <row r="25" spans="2:41" x14ac:dyDescent="0.3">
      <c r="B25" s="26"/>
      <c r="C25" s="17" t="s">
        <v>12</v>
      </c>
      <c r="D25" s="51">
        <f>_xlfn.STDEV.P(AN7:AN36)</f>
        <v>3.5211267378597547E-2</v>
      </c>
      <c r="E25" s="20"/>
      <c r="F25" s="2"/>
      <c r="G25" s="26"/>
      <c r="H25" s="29">
        <v>44777</v>
      </c>
      <c r="I25" s="71">
        <v>1.1759999999999999</v>
      </c>
      <c r="J25" s="72">
        <v>1.107</v>
      </c>
      <c r="K25" s="20"/>
      <c r="M25" s="26"/>
      <c r="N25" s="37">
        <f t="shared" si="0"/>
        <v>-6.4243448858833527E-2</v>
      </c>
      <c r="O25" s="40">
        <f t="shared" si="1"/>
        <v>-6.4243448858833527E-2</v>
      </c>
      <c r="P25" s="20"/>
      <c r="R25" s="26"/>
      <c r="S25" s="37">
        <f t="shared" si="2"/>
        <v>6.4243448858833527E-2</v>
      </c>
      <c r="T25" s="40">
        <f t="shared" si="3"/>
        <v>6.4243448858833527E-2</v>
      </c>
      <c r="U25" s="20"/>
      <c r="W25" s="26"/>
      <c r="X25" s="37">
        <f t="shared" si="4"/>
        <v>-5.8673469387755063E-2</v>
      </c>
      <c r="Y25" s="40">
        <f t="shared" si="5"/>
        <v>-5.8673469387755063E-2</v>
      </c>
      <c r="Z25" s="20"/>
      <c r="AB25" s="26"/>
      <c r="AC25" s="37">
        <f t="shared" si="6"/>
        <v>5.8673469387755063E-2</v>
      </c>
      <c r="AD25" s="40">
        <f t="shared" si="7"/>
        <v>5.8673469387755063E-2</v>
      </c>
      <c r="AE25" s="20"/>
      <c r="AG25" s="26"/>
      <c r="AH25" s="93">
        <f t="shared" si="8"/>
        <v>-6.1458459123294298E-2</v>
      </c>
      <c r="AI25" s="51">
        <f t="shared" si="9"/>
        <v>-6.1458459123294298E-2</v>
      </c>
      <c r="AJ25" s="20"/>
      <c r="AL25" s="26"/>
      <c r="AM25" s="93">
        <f t="shared" si="10"/>
        <v>6.1458459123294298E-2</v>
      </c>
      <c r="AN25" s="51">
        <f t="shared" si="11"/>
        <v>6.1458459123294298E-2</v>
      </c>
      <c r="AO25" s="20"/>
    </row>
    <row r="26" spans="2:41" x14ac:dyDescent="0.3">
      <c r="B26" s="26"/>
      <c r="C26" s="18" t="s">
        <v>13</v>
      </c>
      <c r="D26" s="77">
        <f>(AN42-D24)/D25</f>
        <v>-1.1775718565690088</v>
      </c>
      <c r="E26" s="20"/>
      <c r="F26" s="2"/>
      <c r="G26" s="26"/>
      <c r="H26" s="29">
        <v>44776</v>
      </c>
      <c r="I26" s="71">
        <v>1.109</v>
      </c>
      <c r="J26" s="72">
        <v>1.1830000000000001</v>
      </c>
      <c r="K26" s="20"/>
      <c r="M26" s="26"/>
      <c r="N26" s="37">
        <f t="shared" si="0"/>
        <v>0.10251630941286123</v>
      </c>
      <c r="O26" s="40">
        <f t="shared" si="1"/>
        <v>0.10251630941286123</v>
      </c>
      <c r="P26" s="20"/>
      <c r="R26" s="26"/>
      <c r="S26" s="37">
        <f t="shared" si="2"/>
        <v>0.10251630941286123</v>
      </c>
      <c r="T26" s="40">
        <f t="shared" si="3"/>
        <v>0.10251630941286123</v>
      </c>
      <c r="U26" s="20"/>
      <c r="W26" s="26"/>
      <c r="X26" s="37">
        <f t="shared" si="4"/>
        <v>6.6726780883679046E-2</v>
      </c>
      <c r="Y26" s="40">
        <f t="shared" si="5"/>
        <v>6.6726780883679046E-2</v>
      </c>
      <c r="Z26" s="20"/>
      <c r="AB26" s="26"/>
      <c r="AC26" s="37">
        <f t="shared" si="6"/>
        <v>6.6726780883679046E-2</v>
      </c>
      <c r="AD26" s="40">
        <f t="shared" si="7"/>
        <v>6.6726780883679046E-2</v>
      </c>
      <c r="AE26" s="20"/>
      <c r="AG26" s="26"/>
      <c r="AH26" s="93">
        <f t="shared" si="8"/>
        <v>8.4621545148270139E-2</v>
      </c>
      <c r="AI26" s="51">
        <f t="shared" si="9"/>
        <v>8.4621545148270139E-2</v>
      </c>
      <c r="AJ26" s="20"/>
      <c r="AL26" s="26"/>
      <c r="AM26" s="93">
        <f t="shared" si="10"/>
        <v>8.4621545148270139E-2</v>
      </c>
      <c r="AN26" s="51">
        <f t="shared" si="11"/>
        <v>8.4621545148270139E-2</v>
      </c>
      <c r="AO26" s="20"/>
    </row>
    <row r="27" spans="2:41" x14ac:dyDescent="0.3">
      <c r="B27" s="27"/>
      <c r="C27" s="21"/>
      <c r="D27" s="21"/>
      <c r="E27" s="22"/>
      <c r="F27" s="2"/>
      <c r="G27" s="26"/>
      <c r="H27" s="29">
        <v>44775</v>
      </c>
      <c r="I27" s="71">
        <v>1.046</v>
      </c>
      <c r="J27" s="72">
        <v>1.073</v>
      </c>
      <c r="K27" s="20"/>
      <c r="M27" s="26"/>
      <c r="N27" s="37">
        <f t="shared" si="0"/>
        <v>1.8026565464895547E-2</v>
      </c>
      <c r="O27" s="40">
        <f t="shared" si="1"/>
        <v>1.8026565464895547E-2</v>
      </c>
      <c r="P27" s="20"/>
      <c r="R27" s="26"/>
      <c r="S27" s="37">
        <f t="shared" si="2"/>
        <v>1.8026565464895547E-2</v>
      </c>
      <c r="T27" s="40">
        <f t="shared" si="3"/>
        <v>1.8026565464895547E-2</v>
      </c>
      <c r="U27" s="20"/>
      <c r="W27" s="26"/>
      <c r="X27" s="37">
        <f t="shared" si="4"/>
        <v>2.5812619502867985E-2</v>
      </c>
      <c r="Y27" s="40">
        <f t="shared" si="5"/>
        <v>2.5812619502867985E-2</v>
      </c>
      <c r="Z27" s="20"/>
      <c r="AB27" s="26"/>
      <c r="AC27" s="37">
        <f t="shared" si="6"/>
        <v>2.5812619502867985E-2</v>
      </c>
      <c r="AD27" s="40">
        <f t="shared" si="7"/>
        <v>2.5812619502867985E-2</v>
      </c>
      <c r="AE27" s="20"/>
      <c r="AG27" s="26"/>
      <c r="AH27" s="93">
        <f t="shared" si="8"/>
        <v>2.1919592483881766E-2</v>
      </c>
      <c r="AI27" s="51">
        <f t="shared" si="9"/>
        <v>2.1919592483881766E-2</v>
      </c>
      <c r="AJ27" s="20"/>
      <c r="AL27" s="26"/>
      <c r="AM27" s="93">
        <f t="shared" si="10"/>
        <v>2.1919592483881766E-2</v>
      </c>
      <c r="AN27" s="51">
        <f t="shared" si="11"/>
        <v>2.1919592483881766E-2</v>
      </c>
      <c r="AO27" s="20"/>
    </row>
    <row r="28" spans="2:41" x14ac:dyDescent="0.3">
      <c r="F28" s="2"/>
      <c r="G28" s="26"/>
      <c r="H28" s="29">
        <v>44774</v>
      </c>
      <c r="I28" s="71">
        <v>1.119</v>
      </c>
      <c r="J28" s="72">
        <v>1.054</v>
      </c>
      <c r="K28" s="20"/>
      <c r="M28" s="26"/>
      <c r="N28" s="37">
        <f t="shared" si="0"/>
        <v>-4.8736462093862856E-2</v>
      </c>
      <c r="O28" s="40">
        <f t="shared" si="1"/>
        <v>-4.8736462093862856E-2</v>
      </c>
      <c r="P28" s="20"/>
      <c r="R28" s="26"/>
      <c r="S28" s="37">
        <f t="shared" si="2"/>
        <v>4.8736462093862856E-2</v>
      </c>
      <c r="T28" s="40">
        <f t="shared" si="3"/>
        <v>4.8736462093862856E-2</v>
      </c>
      <c r="U28" s="20"/>
      <c r="W28" s="26"/>
      <c r="X28" s="37">
        <f t="shared" si="4"/>
        <v>-5.8087578194816754E-2</v>
      </c>
      <c r="Y28" s="40">
        <f t="shared" si="5"/>
        <v>-5.8087578194816754E-2</v>
      </c>
      <c r="Z28" s="20"/>
      <c r="AB28" s="26"/>
      <c r="AC28" s="37">
        <f t="shared" si="6"/>
        <v>5.8087578194816754E-2</v>
      </c>
      <c r="AD28" s="40">
        <f t="shared" si="7"/>
        <v>5.8087578194816754E-2</v>
      </c>
      <c r="AE28" s="20"/>
      <c r="AG28" s="26"/>
      <c r="AH28" s="93">
        <f t="shared" si="8"/>
        <v>-5.3412020144339808E-2</v>
      </c>
      <c r="AI28" s="51">
        <f t="shared" si="9"/>
        <v>-5.3412020144339808E-2</v>
      </c>
      <c r="AJ28" s="20"/>
      <c r="AL28" s="26"/>
      <c r="AM28" s="93">
        <f t="shared" si="10"/>
        <v>5.3412020144339808E-2</v>
      </c>
      <c r="AN28" s="51">
        <f t="shared" si="11"/>
        <v>5.3412020144339808E-2</v>
      </c>
      <c r="AO28" s="20"/>
    </row>
    <row r="29" spans="2:41" x14ac:dyDescent="0.3">
      <c r="G29" s="26"/>
      <c r="H29" s="29">
        <v>44771</v>
      </c>
      <c r="I29" s="71">
        <v>1.103</v>
      </c>
      <c r="J29" s="72">
        <v>1.1080000000000001</v>
      </c>
      <c r="K29" s="20"/>
      <c r="M29" s="26"/>
      <c r="N29" s="37">
        <f t="shared" si="0"/>
        <v>1.5582034830430913E-2</v>
      </c>
      <c r="O29" s="40">
        <f t="shared" si="1"/>
        <v>1.5582034830430913E-2</v>
      </c>
      <c r="P29" s="20"/>
      <c r="R29" s="26"/>
      <c r="S29" s="37">
        <f t="shared" si="2"/>
        <v>1.5582034830430913E-2</v>
      </c>
      <c r="T29" s="40">
        <f t="shared" si="3"/>
        <v>1.5582034830430913E-2</v>
      </c>
      <c r="U29" s="20"/>
      <c r="W29" s="26"/>
      <c r="X29" s="37">
        <f t="shared" si="4"/>
        <v>4.5330915684497876E-3</v>
      </c>
      <c r="Y29" s="40">
        <f t="shared" si="5"/>
        <v>4.5330915684497876E-3</v>
      </c>
      <c r="Z29" s="20"/>
      <c r="AB29" s="26"/>
      <c r="AC29" s="37">
        <f t="shared" si="6"/>
        <v>4.5330915684497876E-3</v>
      </c>
      <c r="AD29" s="40">
        <f t="shared" si="7"/>
        <v>4.5330915684497876E-3</v>
      </c>
      <c r="AE29" s="20"/>
      <c r="AG29" s="26"/>
      <c r="AH29" s="93">
        <f t="shared" si="8"/>
        <v>1.005756319944035E-2</v>
      </c>
      <c r="AI29" s="51">
        <f t="shared" si="9"/>
        <v>1.005756319944035E-2</v>
      </c>
      <c r="AJ29" s="20"/>
      <c r="AL29" s="26"/>
      <c r="AM29" s="93">
        <f t="shared" si="10"/>
        <v>1.005756319944035E-2</v>
      </c>
      <c r="AN29" s="51">
        <f t="shared" si="11"/>
        <v>1.005756319944035E-2</v>
      </c>
      <c r="AO29" s="20"/>
    </row>
    <row r="30" spans="2:41" x14ac:dyDescent="0.3">
      <c r="G30" s="26"/>
      <c r="H30" s="29">
        <v>44770</v>
      </c>
      <c r="I30" s="71">
        <v>1.2749999999999999</v>
      </c>
      <c r="J30" s="72">
        <v>1.091</v>
      </c>
      <c r="K30" s="20"/>
      <c r="M30" s="26"/>
      <c r="N30" s="37">
        <f t="shared" si="0"/>
        <v>-9.8347107438016529E-2</v>
      </c>
      <c r="O30" s="40">
        <f t="shared" si="1"/>
        <v>-9.8347107438016529E-2</v>
      </c>
      <c r="P30" s="20"/>
      <c r="R30" s="26"/>
      <c r="S30" s="37">
        <f t="shared" si="2"/>
        <v>9.8347107438016529E-2</v>
      </c>
      <c r="T30" s="40">
        <f t="shared" si="3"/>
        <v>9.8347107438016529E-2</v>
      </c>
      <c r="U30" s="20"/>
      <c r="W30" s="26"/>
      <c r="X30" s="37">
        <f t="shared" si="4"/>
        <v>-0.14431372549019605</v>
      </c>
      <c r="Y30" s="40">
        <f t="shared" si="5"/>
        <v>-0.14431372549019605</v>
      </c>
      <c r="Z30" s="20"/>
      <c r="AB30" s="26"/>
      <c r="AC30" s="37">
        <f t="shared" si="6"/>
        <v>0.14431372549019605</v>
      </c>
      <c r="AD30" s="40">
        <f t="shared" si="7"/>
        <v>0.14431372549019605</v>
      </c>
      <c r="AE30" s="20"/>
      <c r="AG30" s="26"/>
      <c r="AH30" s="93">
        <f t="shared" si="8"/>
        <v>-0.12133041646410629</v>
      </c>
      <c r="AI30" s="51">
        <f t="shared" si="9"/>
        <v>-0.12133041646410629</v>
      </c>
      <c r="AJ30" s="20"/>
      <c r="AL30" s="26"/>
      <c r="AM30" s="93">
        <f t="shared" si="10"/>
        <v>0.12133041646410629</v>
      </c>
      <c r="AN30" s="51">
        <f t="shared" si="11"/>
        <v>0.12133041646410629</v>
      </c>
      <c r="AO30" s="20"/>
    </row>
    <row r="31" spans="2:41" x14ac:dyDescent="0.3">
      <c r="G31" s="26"/>
      <c r="H31" s="29">
        <v>44769</v>
      </c>
      <c r="I31" s="71">
        <v>1.212</v>
      </c>
      <c r="J31" s="72">
        <v>1.21</v>
      </c>
      <c r="K31" s="20"/>
      <c r="M31" s="26"/>
      <c r="N31" s="37">
        <f t="shared" si="0"/>
        <v>-2.1035598705501635E-2</v>
      </c>
      <c r="O31" s="40">
        <f t="shared" si="1"/>
        <v>-2.1035598705501635E-2</v>
      </c>
      <c r="P31" s="20"/>
      <c r="R31" s="26"/>
      <c r="S31" s="37">
        <f t="shared" si="2"/>
        <v>2.1035598705501635E-2</v>
      </c>
      <c r="T31" s="40">
        <f t="shared" si="3"/>
        <v>2.1035598705501635E-2</v>
      </c>
      <c r="U31" s="20"/>
      <c r="W31" s="26"/>
      <c r="X31" s="37">
        <f t="shared" si="4"/>
        <v>-1.6501650165016517E-3</v>
      </c>
      <c r="Y31" s="40">
        <f t="shared" si="5"/>
        <v>-1.6501650165016517E-3</v>
      </c>
      <c r="Z31" s="20"/>
      <c r="AB31" s="26"/>
      <c r="AC31" s="37">
        <f t="shared" si="6"/>
        <v>1.6501650165016517E-3</v>
      </c>
      <c r="AD31" s="40">
        <f t="shared" si="7"/>
        <v>1.6501650165016517E-3</v>
      </c>
      <c r="AE31" s="20"/>
      <c r="AG31" s="26"/>
      <c r="AH31" s="93">
        <f t="shared" si="8"/>
        <v>-1.1342881861001644E-2</v>
      </c>
      <c r="AI31" s="51">
        <f t="shared" si="9"/>
        <v>-1.1342881861001644E-2</v>
      </c>
      <c r="AJ31" s="20"/>
      <c r="AL31" s="26"/>
      <c r="AM31" s="93">
        <f t="shared" si="10"/>
        <v>1.1342881861001644E-2</v>
      </c>
      <c r="AN31" s="51">
        <f t="shared" si="11"/>
        <v>1.1342881861001644E-2</v>
      </c>
      <c r="AO31" s="20"/>
    </row>
    <row r="32" spans="2:41" x14ac:dyDescent="0.3">
      <c r="B32" s="2"/>
      <c r="C32" s="2"/>
      <c r="D32" s="2"/>
      <c r="E32" s="2"/>
      <c r="G32" s="26"/>
      <c r="H32" s="29">
        <v>44768</v>
      </c>
      <c r="I32" s="71">
        <v>1.323</v>
      </c>
      <c r="J32" s="72">
        <v>1.236</v>
      </c>
      <c r="K32" s="20"/>
      <c r="M32" s="26"/>
      <c r="N32" s="37">
        <f t="shared" si="0"/>
        <v>-7.623318385650231E-2</v>
      </c>
      <c r="O32" s="40">
        <f t="shared" si="1"/>
        <v>-7.623318385650231E-2</v>
      </c>
      <c r="P32" s="20"/>
      <c r="R32" s="26"/>
      <c r="S32" s="37">
        <f t="shared" si="2"/>
        <v>7.623318385650231E-2</v>
      </c>
      <c r="T32" s="40">
        <f t="shared" si="3"/>
        <v>7.623318385650231E-2</v>
      </c>
      <c r="U32" s="20"/>
      <c r="W32" s="26"/>
      <c r="X32" s="37">
        <f t="shared" si="4"/>
        <v>-6.5759637188208597E-2</v>
      </c>
      <c r="Y32" s="40">
        <f t="shared" si="5"/>
        <v>-6.5759637188208597E-2</v>
      </c>
      <c r="Z32" s="20"/>
      <c r="AB32" s="26"/>
      <c r="AC32" s="37">
        <f t="shared" si="6"/>
        <v>6.5759637188208597E-2</v>
      </c>
      <c r="AD32" s="40">
        <f t="shared" si="7"/>
        <v>6.5759637188208597E-2</v>
      </c>
      <c r="AE32" s="20"/>
      <c r="AG32" s="26"/>
      <c r="AH32" s="93">
        <f t="shared" si="8"/>
        <v>-7.0996410522355446E-2</v>
      </c>
      <c r="AI32" s="51">
        <f t="shared" si="9"/>
        <v>-7.0996410522355446E-2</v>
      </c>
      <c r="AJ32" s="20"/>
      <c r="AL32" s="26"/>
      <c r="AM32" s="93">
        <f t="shared" si="10"/>
        <v>7.0996410522355446E-2</v>
      </c>
      <c r="AN32" s="51">
        <f t="shared" si="11"/>
        <v>7.0996410522355446E-2</v>
      </c>
      <c r="AO32" s="20"/>
    </row>
    <row r="33" spans="7:41" x14ac:dyDescent="0.3">
      <c r="G33" s="26"/>
      <c r="H33" s="29">
        <v>44767</v>
      </c>
      <c r="I33" s="71">
        <v>1.351</v>
      </c>
      <c r="J33" s="72">
        <v>1.3380000000000001</v>
      </c>
      <c r="K33" s="20"/>
      <c r="M33" s="26"/>
      <c r="N33" s="37">
        <f t="shared" si="0"/>
        <v>1.1337868480725717E-2</v>
      </c>
      <c r="O33" s="40">
        <f t="shared" si="1"/>
        <v>1.1337868480725717E-2</v>
      </c>
      <c r="P33" s="20"/>
      <c r="R33" s="26"/>
      <c r="S33" s="37">
        <f t="shared" si="2"/>
        <v>1.1337868480725717E-2</v>
      </c>
      <c r="T33" s="40">
        <f t="shared" si="3"/>
        <v>1.1337868480725717E-2</v>
      </c>
      <c r="U33" s="20"/>
      <c r="W33" s="26"/>
      <c r="X33" s="37">
        <f t="shared" si="4"/>
        <v>-9.6225018504810522E-3</v>
      </c>
      <c r="Y33" s="40">
        <f t="shared" si="5"/>
        <v>-9.6225018504810522E-3</v>
      </c>
      <c r="Z33" s="20"/>
      <c r="AB33" s="26"/>
      <c r="AC33" s="37">
        <f t="shared" si="6"/>
        <v>9.6225018504810522E-3</v>
      </c>
      <c r="AD33" s="40">
        <f t="shared" si="7"/>
        <v>9.6225018504810522E-3</v>
      </c>
      <c r="AE33" s="20"/>
      <c r="AG33" s="26"/>
      <c r="AH33" s="93">
        <f t="shared" si="8"/>
        <v>8.5768331512233245E-4</v>
      </c>
      <c r="AI33" s="51">
        <f t="shared" si="9"/>
        <v>8.5768331512233245E-4</v>
      </c>
      <c r="AJ33" s="20"/>
      <c r="AL33" s="26"/>
      <c r="AM33" s="93">
        <f t="shared" si="10"/>
        <v>1.0480185165603385E-2</v>
      </c>
      <c r="AN33" s="51">
        <f t="shared" si="11"/>
        <v>1.0480185165603385E-2</v>
      </c>
      <c r="AO33" s="20"/>
    </row>
    <row r="34" spans="7:41" x14ac:dyDescent="0.3">
      <c r="G34" s="26"/>
      <c r="H34" s="29">
        <v>44764</v>
      </c>
      <c r="I34" s="71">
        <v>1.5009999999999999</v>
      </c>
      <c r="J34" s="72">
        <v>1.323</v>
      </c>
      <c r="K34" s="20"/>
      <c r="M34" s="26"/>
      <c r="N34" s="37">
        <f t="shared" si="0"/>
        <v>-0.11386470194239795</v>
      </c>
      <c r="O34" s="40">
        <f t="shared" si="1"/>
        <v>-0.11386470194239795</v>
      </c>
      <c r="P34" s="20"/>
      <c r="R34" s="26"/>
      <c r="S34" s="37">
        <f t="shared" si="2"/>
        <v>0.11386470194239795</v>
      </c>
      <c r="T34" s="40">
        <f t="shared" si="3"/>
        <v>0.11386470194239795</v>
      </c>
      <c r="U34" s="20"/>
      <c r="W34" s="26"/>
      <c r="X34" s="37">
        <f t="shared" si="4"/>
        <v>-0.11858760826115919</v>
      </c>
      <c r="Y34" s="40">
        <f t="shared" si="5"/>
        <v>-0.11858760826115919</v>
      </c>
      <c r="Z34" s="20"/>
      <c r="AB34" s="26"/>
      <c r="AC34" s="37">
        <f t="shared" si="6"/>
        <v>0.11858760826115919</v>
      </c>
      <c r="AD34" s="40">
        <f t="shared" si="7"/>
        <v>0.11858760826115919</v>
      </c>
      <c r="AE34" s="20"/>
      <c r="AG34" s="26"/>
      <c r="AH34" s="93">
        <f t="shared" si="8"/>
        <v>-0.11622615510177857</v>
      </c>
      <c r="AI34" s="51">
        <f t="shared" si="9"/>
        <v>-0.11622615510177857</v>
      </c>
      <c r="AJ34" s="20"/>
      <c r="AL34" s="26"/>
      <c r="AM34" s="93">
        <f t="shared" si="10"/>
        <v>0.11622615510177857</v>
      </c>
      <c r="AN34" s="51">
        <f t="shared" si="11"/>
        <v>0.11622615510177857</v>
      </c>
      <c r="AO34" s="20"/>
    </row>
    <row r="35" spans="7:41" x14ac:dyDescent="0.3">
      <c r="G35" s="26"/>
      <c r="H35" s="29">
        <v>44763</v>
      </c>
      <c r="I35" s="71">
        <v>1.5820000000000001</v>
      </c>
      <c r="J35" s="72">
        <v>1.4930000000000001</v>
      </c>
      <c r="K35" s="20"/>
      <c r="M35" s="26"/>
      <c r="N35" s="37">
        <f t="shared" si="0"/>
        <v>-5.1461245235069862E-2</v>
      </c>
      <c r="O35" s="40">
        <f t="shared" si="1"/>
        <v>-5.1461245235069862E-2</v>
      </c>
      <c r="P35" s="20"/>
      <c r="R35" s="26"/>
      <c r="S35" s="37">
        <f t="shared" si="2"/>
        <v>5.1461245235069862E-2</v>
      </c>
      <c r="T35" s="40">
        <f t="shared" si="3"/>
        <v>5.1461245235069862E-2</v>
      </c>
      <c r="U35" s="20"/>
      <c r="W35" s="26"/>
      <c r="X35" s="37">
        <f t="shared" si="4"/>
        <v>-5.6257901390644731E-2</v>
      </c>
      <c r="Y35" s="40">
        <f t="shared" si="5"/>
        <v>-5.6257901390644731E-2</v>
      </c>
      <c r="Z35" s="20"/>
      <c r="AB35" s="26"/>
      <c r="AC35" s="37">
        <f t="shared" si="6"/>
        <v>5.6257901390644731E-2</v>
      </c>
      <c r="AD35" s="40">
        <f t="shared" si="7"/>
        <v>5.6257901390644731E-2</v>
      </c>
      <c r="AE35" s="20"/>
      <c r="AG35" s="26"/>
      <c r="AH35" s="93">
        <f t="shared" si="8"/>
        <v>-5.3859573312857296E-2</v>
      </c>
      <c r="AI35" s="51">
        <f t="shared" si="9"/>
        <v>-5.3859573312857296E-2</v>
      </c>
      <c r="AJ35" s="20"/>
      <c r="AL35" s="26"/>
      <c r="AM35" s="93">
        <f t="shared" si="10"/>
        <v>5.3859573312857296E-2</v>
      </c>
      <c r="AN35" s="51">
        <f t="shared" si="11"/>
        <v>5.3859573312857296E-2</v>
      </c>
      <c r="AO35" s="20"/>
    </row>
    <row r="36" spans="7:41" x14ac:dyDescent="0.3">
      <c r="G36" s="26"/>
      <c r="H36" s="29">
        <v>44762</v>
      </c>
      <c r="I36" s="71">
        <v>1.5840000000000001</v>
      </c>
      <c r="J36" s="72">
        <v>1.5740000000000001</v>
      </c>
      <c r="K36" s="20"/>
      <c r="M36" s="26"/>
      <c r="N36" s="44">
        <f t="shared" si="0"/>
        <v>-6.3131313131313182E-3</v>
      </c>
      <c r="O36" s="47">
        <f t="shared" si="1"/>
        <v>-6.3131313131313182E-3</v>
      </c>
      <c r="P36" s="20"/>
      <c r="Q36" s="3"/>
      <c r="R36" s="26"/>
      <c r="S36" s="44">
        <f t="shared" si="2"/>
        <v>6.3131313131313182E-3</v>
      </c>
      <c r="T36" s="47">
        <f t="shared" si="3"/>
        <v>6.3131313131313182E-3</v>
      </c>
      <c r="U36" s="20"/>
      <c r="W36" s="17"/>
      <c r="X36" s="44">
        <f t="shared" si="4"/>
        <v>-6.3131313131313182E-3</v>
      </c>
      <c r="Y36" s="47">
        <f t="shared" si="5"/>
        <v>-6.3131313131313182E-3</v>
      </c>
      <c r="Z36" s="17"/>
      <c r="AA36" s="3"/>
      <c r="AB36" s="17"/>
      <c r="AC36" s="44">
        <f t="shared" si="6"/>
        <v>6.3131313131313182E-3</v>
      </c>
      <c r="AD36" s="47">
        <f t="shared" si="7"/>
        <v>6.3131313131313182E-3</v>
      </c>
      <c r="AE36" s="17"/>
      <c r="AF36" s="3"/>
      <c r="AG36" s="17"/>
      <c r="AH36" s="52">
        <f t="shared" si="8"/>
        <v>-6.3131313131313182E-3</v>
      </c>
      <c r="AI36" s="55">
        <f t="shared" si="9"/>
        <v>-6.3131313131313182E-3</v>
      </c>
      <c r="AJ36" s="17"/>
      <c r="AK36" s="3"/>
      <c r="AL36" s="17"/>
      <c r="AM36" s="52">
        <f t="shared" si="10"/>
        <v>6.3131313131313182E-3</v>
      </c>
      <c r="AN36" s="55">
        <f t="shared" si="11"/>
        <v>6.3131313131313182E-3</v>
      </c>
      <c r="AO36" s="17"/>
    </row>
    <row r="37" spans="7:41" x14ac:dyDescent="0.3">
      <c r="G37" s="26"/>
      <c r="H37" s="58">
        <v>44761</v>
      </c>
      <c r="I37" s="73">
        <v>1.496</v>
      </c>
      <c r="J37" s="74">
        <v>1.5840000000000001</v>
      </c>
      <c r="K37" s="20"/>
      <c r="M37" s="27"/>
      <c r="N37" s="21"/>
      <c r="O37" s="21"/>
      <c r="P37" s="22"/>
      <c r="R37" s="27"/>
      <c r="S37" s="21"/>
      <c r="T37" s="21"/>
      <c r="U37" s="22"/>
      <c r="W37" s="27"/>
      <c r="X37" s="21"/>
      <c r="Y37" s="21"/>
      <c r="Z37" s="22"/>
      <c r="AB37" s="27"/>
      <c r="AC37" s="21"/>
      <c r="AD37" s="21"/>
      <c r="AE37" s="22"/>
      <c r="AG37" s="27"/>
      <c r="AH37" s="21"/>
      <c r="AI37" s="21"/>
      <c r="AJ37" s="22"/>
      <c r="AL37" s="27"/>
      <c r="AM37" s="21"/>
      <c r="AN37" s="21"/>
      <c r="AO37" s="22"/>
    </row>
    <row r="38" spans="7:41" x14ac:dyDescent="0.3">
      <c r="G38" s="27"/>
      <c r="H38" s="32"/>
      <c r="I38" s="92"/>
      <c r="J38" s="92"/>
      <c r="K38" s="22"/>
    </row>
    <row r="39" spans="7:41" x14ac:dyDescent="0.3">
      <c r="H39" s="28"/>
      <c r="M39" s="23"/>
      <c r="N39" s="24"/>
      <c r="O39" s="24"/>
      <c r="P39" s="25"/>
      <c r="R39" s="23"/>
      <c r="S39" s="24"/>
      <c r="T39" s="24"/>
      <c r="U39" s="25"/>
      <c r="W39" s="23"/>
      <c r="X39" s="24"/>
      <c r="Y39" s="24"/>
      <c r="Z39" s="25"/>
      <c r="AB39" s="23"/>
      <c r="AC39" s="24"/>
      <c r="AD39" s="24"/>
      <c r="AE39" s="25"/>
      <c r="AG39" s="23"/>
      <c r="AH39" s="24"/>
      <c r="AI39" s="24"/>
      <c r="AJ39" s="25"/>
      <c r="AL39" s="23"/>
      <c r="AM39" s="24"/>
      <c r="AN39" s="24"/>
      <c r="AO39" s="25"/>
    </row>
    <row r="40" spans="7:41" ht="18" x14ac:dyDescent="0.35">
      <c r="H40" s="28"/>
      <c r="M40" s="26"/>
      <c r="N40" s="211" t="s">
        <v>74</v>
      </c>
      <c r="O40" s="213"/>
      <c r="P40" s="20"/>
      <c r="R40" s="26"/>
      <c r="S40" s="214" t="s">
        <v>75</v>
      </c>
      <c r="T40" s="216"/>
      <c r="U40" s="20"/>
      <c r="W40" s="26"/>
      <c r="X40" s="211" t="s">
        <v>70</v>
      </c>
      <c r="Y40" s="213"/>
      <c r="Z40" s="20"/>
      <c r="AB40" s="26"/>
      <c r="AC40" s="214" t="s">
        <v>71</v>
      </c>
      <c r="AD40" s="216"/>
      <c r="AE40" s="20"/>
      <c r="AG40" s="26"/>
      <c r="AH40" s="211" t="s">
        <v>184</v>
      </c>
      <c r="AI40" s="213"/>
      <c r="AJ40" s="20"/>
      <c r="AL40" s="26"/>
      <c r="AM40" s="214" t="s">
        <v>181</v>
      </c>
      <c r="AN40" s="216"/>
      <c r="AO40" s="20"/>
    </row>
    <row r="41" spans="7:41" x14ac:dyDescent="0.3">
      <c r="H41" s="28"/>
      <c r="M41" s="26"/>
      <c r="N41" s="33" t="s">
        <v>80</v>
      </c>
      <c r="O41" s="36" t="s">
        <v>9</v>
      </c>
      <c r="P41" s="20"/>
      <c r="R41" s="26"/>
      <c r="S41" s="56" t="s">
        <v>80</v>
      </c>
      <c r="T41" s="36" t="s">
        <v>9</v>
      </c>
      <c r="U41" s="20"/>
      <c r="W41" s="26"/>
      <c r="X41" s="33" t="s">
        <v>80</v>
      </c>
      <c r="Y41" s="36" t="s">
        <v>9</v>
      </c>
      <c r="Z41" s="20"/>
      <c r="AB41" s="26"/>
      <c r="AC41" s="56" t="s">
        <v>80</v>
      </c>
      <c r="AD41" s="36" t="s">
        <v>9</v>
      </c>
      <c r="AE41" s="20"/>
      <c r="AG41" s="26"/>
      <c r="AH41" s="56" t="s">
        <v>80</v>
      </c>
      <c r="AI41" s="36" t="s">
        <v>9</v>
      </c>
      <c r="AJ41" s="20"/>
      <c r="AL41" s="26"/>
      <c r="AM41" s="56" t="s">
        <v>80</v>
      </c>
      <c r="AN41" s="36" t="s">
        <v>9</v>
      </c>
      <c r="AO41" s="20"/>
    </row>
    <row r="42" spans="7:41" x14ac:dyDescent="0.3">
      <c r="H42" s="28"/>
      <c r="M42" s="26"/>
      <c r="N42" s="44">
        <f>IF(OR(D9="",J7=""),"",(D9-J7)/J7)</f>
        <v>0</v>
      </c>
      <c r="O42" s="55">
        <f>AVERAGE(N42:N42)</f>
        <v>0</v>
      </c>
      <c r="P42" s="20"/>
      <c r="R42" s="26"/>
      <c r="S42" s="41">
        <f>IFERROR(SQRT((N42)^2),"")</f>
        <v>0</v>
      </c>
      <c r="T42" s="54">
        <f>AVERAGE(S42:S42)</f>
        <v>0</v>
      </c>
      <c r="U42" s="20"/>
      <c r="W42" s="26"/>
      <c r="X42" s="44">
        <f>IFERROR((D9-I6)/I6,"")</f>
        <v>1.4933333333333347E-2</v>
      </c>
      <c r="Y42" s="55">
        <f>AVERAGE(X42:X42)</f>
        <v>1.4933333333333347E-2</v>
      </c>
      <c r="Z42" s="20"/>
      <c r="AB42" s="26"/>
      <c r="AC42" s="41">
        <f>IFERROR(SQRT((X42)^2),"")</f>
        <v>1.4933333333333347E-2</v>
      </c>
      <c r="AD42" s="66">
        <f>AVERAGE(AC42:AC42)</f>
        <v>1.4933333333333347E-2</v>
      </c>
      <c r="AE42" s="20"/>
      <c r="AG42" s="26"/>
      <c r="AH42" s="41">
        <f>AVERAGE(N42,X42)</f>
        <v>7.4666666666666735E-3</v>
      </c>
      <c r="AI42" s="66">
        <f>AVERAGE(AH42:AH42)</f>
        <v>7.4666666666666735E-3</v>
      </c>
      <c r="AJ42" s="20"/>
      <c r="AL42" s="26"/>
      <c r="AM42" s="41">
        <f>IFERROR(SQRT((AH42)^2),"")</f>
        <v>7.4666666666666735E-3</v>
      </c>
      <c r="AN42" s="66">
        <f>AVERAGE(AM42:AM42)</f>
        <v>7.4666666666666735E-3</v>
      </c>
      <c r="AO42" s="20"/>
    </row>
    <row r="43" spans="7:41" x14ac:dyDescent="0.3">
      <c r="H43" s="28"/>
      <c r="M43" s="27"/>
      <c r="N43" s="21"/>
      <c r="O43" s="21"/>
      <c r="P43" s="22"/>
      <c r="R43" s="27"/>
      <c r="S43" s="21"/>
      <c r="T43" s="21"/>
      <c r="U43" s="22"/>
      <c r="W43" s="27"/>
      <c r="X43" s="21"/>
      <c r="Y43" s="21"/>
      <c r="Z43" s="22"/>
      <c r="AB43" s="27"/>
      <c r="AC43" s="21"/>
      <c r="AD43" s="21"/>
      <c r="AE43" s="22"/>
      <c r="AG43" s="27"/>
      <c r="AH43" s="21"/>
      <c r="AI43" s="21"/>
      <c r="AJ43" s="22"/>
      <c r="AL43" s="27"/>
      <c r="AM43" s="21"/>
      <c r="AN43" s="21"/>
      <c r="AO43" s="22"/>
    </row>
    <row r="44" spans="7:41" x14ac:dyDescent="0.3">
      <c r="H44" s="28"/>
    </row>
    <row r="45" spans="7:41" x14ac:dyDescent="0.3">
      <c r="H45" s="28"/>
    </row>
    <row r="46" spans="7:41" x14ac:dyDescent="0.3">
      <c r="H46" s="28"/>
    </row>
    <row r="47" spans="7:41" x14ac:dyDescent="0.3">
      <c r="H47" s="28"/>
    </row>
    <row r="48" spans="7:41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20">
    <mergeCell ref="C12:D12"/>
    <mergeCell ref="B2:E3"/>
    <mergeCell ref="H3:J3"/>
    <mergeCell ref="N3:O3"/>
    <mergeCell ref="S3:T3"/>
    <mergeCell ref="AH3:AI3"/>
    <mergeCell ref="AM3:AN3"/>
    <mergeCell ref="I4:J4"/>
    <mergeCell ref="C7:D7"/>
    <mergeCell ref="C11:D11"/>
    <mergeCell ref="X3:Y3"/>
    <mergeCell ref="AC3:AD3"/>
    <mergeCell ref="AH40:AI40"/>
    <mergeCell ref="AM40:AN40"/>
    <mergeCell ref="C17:D17"/>
    <mergeCell ref="C22:D22"/>
    <mergeCell ref="N40:O40"/>
    <mergeCell ref="S40:T40"/>
    <mergeCell ref="X40:Y40"/>
    <mergeCell ref="AC40:AD40"/>
  </mergeCells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40259-EAD2-4118-89B8-BB1D39FDAEC3}">
  <sheetPr codeName="Sheet17"/>
  <dimension ref="B2:AO160"/>
  <sheetViews>
    <sheetView showGridLines="0" topLeftCell="AE10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10" width="16.6640625" customWidth="1"/>
    <col min="11" max="13" width="2.88671875" customWidth="1"/>
    <col min="14" max="15" width="34.6640625" customWidth="1"/>
    <col min="16" max="18" width="2.88671875" customWidth="1"/>
    <col min="19" max="20" width="34.6640625" customWidth="1"/>
    <col min="21" max="23" width="2.88671875" customWidth="1"/>
    <col min="24" max="25" width="34.6640625" customWidth="1"/>
    <col min="26" max="28" width="2.88671875" customWidth="1"/>
    <col min="29" max="30" width="34.6640625" customWidth="1"/>
    <col min="31" max="33" width="2.88671875" customWidth="1"/>
    <col min="34" max="35" width="34.6640625" customWidth="1"/>
    <col min="36" max="38" width="2.88671875" customWidth="1"/>
    <col min="39" max="40" width="34.6640625" customWidth="1"/>
    <col min="41" max="41" width="2.88671875" customWidth="1"/>
  </cols>
  <sheetData>
    <row r="2" spans="2:41" x14ac:dyDescent="0.3">
      <c r="B2" s="128" t="str">
        <f>_xll.TR("NO10YT=RR","CF_Yield","CH=Fd RH=IN",C8)</f>
        <v>Updated at 12:44:18</v>
      </c>
      <c r="C2" s="129"/>
      <c r="D2" s="129"/>
      <c r="E2" s="130"/>
      <c r="F2" s="2"/>
      <c r="G2" s="23"/>
      <c r="H2" s="64" t="str">
        <f>_xll.RHistory("NO10YT=RR",".Timestamp;.Open;.Close","NBROWS:32 INTERVAL:1D",,"TSREPEAT:NO CH:Fd",H5)</f>
        <v>Updated at 12:09:15</v>
      </c>
      <c r="I2" s="24"/>
      <c r="J2" s="24"/>
      <c r="K2" s="25"/>
      <c r="M2" s="23"/>
      <c r="N2" s="24"/>
      <c r="O2" s="24"/>
      <c r="P2" s="25"/>
      <c r="R2" s="23"/>
      <c r="S2" s="24"/>
      <c r="T2" s="24"/>
      <c r="U2" s="25"/>
      <c r="W2" s="23"/>
      <c r="X2" s="24"/>
      <c r="Y2" s="24"/>
      <c r="Z2" s="25"/>
      <c r="AB2" s="23"/>
      <c r="AC2" s="24"/>
      <c r="AD2" s="24"/>
      <c r="AE2" s="25"/>
      <c r="AG2" s="23"/>
      <c r="AH2" s="24"/>
      <c r="AI2" s="24"/>
      <c r="AJ2" s="25"/>
      <c r="AL2" s="23"/>
      <c r="AM2" s="24"/>
      <c r="AN2" s="24"/>
      <c r="AO2" s="25"/>
    </row>
    <row r="3" spans="2:41" ht="18" x14ac:dyDescent="0.35">
      <c r="B3" s="219"/>
      <c r="C3" s="220"/>
      <c r="D3" s="220"/>
      <c r="E3" s="221"/>
      <c r="F3" s="2"/>
      <c r="G3" s="26"/>
      <c r="H3" s="211" t="s">
        <v>76</v>
      </c>
      <c r="I3" s="212"/>
      <c r="J3" s="213"/>
      <c r="K3" s="20"/>
      <c r="M3" s="26"/>
      <c r="N3" s="211" t="s">
        <v>72</v>
      </c>
      <c r="O3" s="213"/>
      <c r="P3" s="20"/>
      <c r="R3" s="26"/>
      <c r="S3" s="214" t="s">
        <v>73</v>
      </c>
      <c r="T3" s="216"/>
      <c r="U3" s="20"/>
      <c r="W3" s="26"/>
      <c r="X3" s="211" t="s">
        <v>68</v>
      </c>
      <c r="Y3" s="213"/>
      <c r="Z3" s="20"/>
      <c r="AB3" s="26"/>
      <c r="AC3" s="214" t="s">
        <v>69</v>
      </c>
      <c r="AD3" s="216"/>
      <c r="AE3" s="20"/>
      <c r="AG3" s="26"/>
      <c r="AH3" s="211" t="s">
        <v>31</v>
      </c>
      <c r="AI3" s="213"/>
      <c r="AJ3" s="20"/>
      <c r="AL3" s="26"/>
      <c r="AM3" s="214" t="s">
        <v>32</v>
      </c>
      <c r="AN3" s="216"/>
      <c r="AO3" s="20"/>
    </row>
    <row r="4" spans="2:41" x14ac:dyDescent="0.3">
      <c r="F4" s="2"/>
      <c r="G4" s="26"/>
      <c r="H4" s="27"/>
      <c r="I4" s="217" t="s">
        <v>82</v>
      </c>
      <c r="J4" s="218"/>
      <c r="K4" s="20"/>
      <c r="M4" s="26"/>
      <c r="N4" s="33" t="s">
        <v>82</v>
      </c>
      <c r="O4" s="36" t="s">
        <v>9</v>
      </c>
      <c r="P4" s="20"/>
      <c r="R4" s="26"/>
      <c r="S4" s="33" t="s">
        <v>82</v>
      </c>
      <c r="T4" s="36" t="s">
        <v>9</v>
      </c>
      <c r="U4" s="20"/>
      <c r="W4" s="26"/>
      <c r="X4" s="33" t="s">
        <v>82</v>
      </c>
      <c r="Y4" s="36" t="s">
        <v>9</v>
      </c>
      <c r="Z4" s="20"/>
      <c r="AB4" s="26"/>
      <c r="AC4" s="33" t="s">
        <v>82</v>
      </c>
      <c r="AD4" s="36" t="s">
        <v>9</v>
      </c>
      <c r="AE4" s="20"/>
      <c r="AG4" s="26"/>
      <c r="AH4" s="33" t="s">
        <v>82</v>
      </c>
      <c r="AI4" s="36" t="s">
        <v>9</v>
      </c>
      <c r="AJ4" s="20"/>
      <c r="AL4" s="26"/>
      <c r="AM4" s="33" t="s">
        <v>82</v>
      </c>
      <c r="AN4" s="36" t="s">
        <v>9</v>
      </c>
      <c r="AO4" s="20"/>
    </row>
    <row r="5" spans="2:41" hidden="1" x14ac:dyDescent="0.3">
      <c r="F5" s="2"/>
      <c r="G5" s="26"/>
      <c r="H5" s="26" t="s">
        <v>22</v>
      </c>
      <c r="I5" s="19" t="s">
        <v>62</v>
      </c>
      <c r="J5" s="20" t="s">
        <v>63</v>
      </c>
      <c r="K5" s="20"/>
      <c r="M5" s="26"/>
      <c r="N5" s="26"/>
      <c r="O5" s="17"/>
      <c r="P5" s="20"/>
      <c r="R5" s="26"/>
      <c r="S5" s="26"/>
      <c r="T5" s="17"/>
      <c r="U5" s="20"/>
      <c r="W5" s="26"/>
      <c r="X5" s="26"/>
      <c r="Y5" s="17"/>
      <c r="Z5" s="20"/>
      <c r="AB5" s="26"/>
      <c r="AC5" s="26"/>
      <c r="AD5" s="17"/>
      <c r="AE5" s="20"/>
      <c r="AG5" s="26"/>
      <c r="AH5" s="26"/>
      <c r="AI5" s="17"/>
      <c r="AJ5" s="20"/>
      <c r="AL5" s="26"/>
      <c r="AM5" s="26"/>
      <c r="AN5" s="17"/>
      <c r="AO5" s="20"/>
    </row>
    <row r="6" spans="2:41" x14ac:dyDescent="0.3">
      <c r="B6" s="23"/>
      <c r="C6" s="63"/>
      <c r="D6" s="24"/>
      <c r="E6" s="25"/>
      <c r="F6" s="2"/>
      <c r="G6" s="26"/>
      <c r="H6" s="108">
        <v>44804</v>
      </c>
      <c r="I6" s="71">
        <v>3.379</v>
      </c>
      <c r="J6" s="72">
        <v>3.488</v>
      </c>
      <c r="K6" s="20"/>
      <c r="M6" s="26"/>
      <c r="N6" s="37">
        <f t="shared" ref="N6:N36" si="0">IF(OR(J6="",J7=""),"",(J6-J7)/J7)</f>
        <v>1.7502917152858826E-2</v>
      </c>
      <c r="O6" s="40">
        <f t="shared" ref="O6:O36" si="1">AVERAGE(N6:N6)</f>
        <v>1.7502917152858826E-2</v>
      </c>
      <c r="P6" s="20"/>
      <c r="R6" s="26"/>
      <c r="S6" s="37">
        <f t="shared" ref="S6:S36" si="2">IF(OR(J6="",J7=""),"",SQRT(((J6-J7)/J7)^2))</f>
        <v>1.7502917152858826E-2</v>
      </c>
      <c r="T6" s="40">
        <f t="shared" ref="T6:T36" si="3">AVERAGE(S6:S6)</f>
        <v>1.7502917152858826E-2</v>
      </c>
      <c r="U6" s="20"/>
      <c r="W6" s="26"/>
      <c r="X6" s="37">
        <f t="shared" ref="X6:X36" si="4">IFERROR((J6-I6)/I6,"")</f>
        <v>3.2258064516129031E-2</v>
      </c>
      <c r="Y6" s="40">
        <f t="shared" ref="Y6:Y36" si="5">AVERAGE(X6:X6)</f>
        <v>3.2258064516129031E-2</v>
      </c>
      <c r="Z6" s="20"/>
      <c r="AB6" s="26"/>
      <c r="AC6" s="37">
        <f t="shared" ref="AC6:AC36" si="6">IFERROR(SQRT(((J6-I6)/I6)^2),"")</f>
        <v>3.2258064516129031E-2</v>
      </c>
      <c r="AD6" s="40">
        <f t="shared" ref="AD6:AD36" si="7">AVERAGE(AC6:AC6)</f>
        <v>3.2258064516129031E-2</v>
      </c>
      <c r="AE6" s="20"/>
      <c r="AG6" s="26"/>
      <c r="AH6" s="93">
        <f t="shared" ref="AH6:AH36" si="8">IFERROR(AVERAGE(N6,X6),"")</f>
        <v>2.488049083449393E-2</v>
      </c>
      <c r="AI6" s="51">
        <f t="shared" ref="AI6:AI36" si="9">AVERAGE(AH6:AH6)</f>
        <v>2.488049083449393E-2</v>
      </c>
      <c r="AJ6" s="20"/>
      <c r="AL6" s="26"/>
      <c r="AM6" s="93">
        <f t="shared" ref="AM6:AM36" si="10">IFERROR(AVERAGE(S6,AC6),"")</f>
        <v>2.488049083449393E-2</v>
      </c>
      <c r="AN6" s="51">
        <f t="shared" ref="AN6:AN36" si="11">AVERAGE(AM6:AM6)</f>
        <v>2.488049083449393E-2</v>
      </c>
      <c r="AO6" s="20"/>
    </row>
    <row r="7" spans="2:41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3.4929999999999999</v>
      </c>
      <c r="J7" s="72">
        <v>3.4279999999999999</v>
      </c>
      <c r="K7" s="20"/>
      <c r="M7" s="26"/>
      <c r="N7" s="37">
        <f t="shared" si="0"/>
        <v>-2.001143510577481E-2</v>
      </c>
      <c r="O7" s="40">
        <f t="shared" si="1"/>
        <v>-2.001143510577481E-2</v>
      </c>
      <c r="P7" s="20"/>
      <c r="R7" s="26"/>
      <c r="S7" s="37">
        <f t="shared" si="2"/>
        <v>2.001143510577481E-2</v>
      </c>
      <c r="T7" s="40">
        <f t="shared" si="3"/>
        <v>2.001143510577481E-2</v>
      </c>
      <c r="U7" s="20"/>
      <c r="W7" s="26"/>
      <c r="X7" s="37">
        <f t="shared" si="4"/>
        <v>-1.8608645863154867E-2</v>
      </c>
      <c r="Y7" s="40">
        <f t="shared" si="5"/>
        <v>-1.8608645863154867E-2</v>
      </c>
      <c r="Z7" s="20"/>
      <c r="AB7" s="26"/>
      <c r="AC7" s="37">
        <f t="shared" si="6"/>
        <v>1.8608645863154867E-2</v>
      </c>
      <c r="AD7" s="40">
        <f t="shared" si="7"/>
        <v>1.8608645863154867E-2</v>
      </c>
      <c r="AE7" s="20"/>
      <c r="AG7" s="26"/>
      <c r="AH7" s="93">
        <f t="shared" si="8"/>
        <v>-1.9310040484464837E-2</v>
      </c>
      <c r="AI7" s="51">
        <f t="shared" si="9"/>
        <v>-1.9310040484464837E-2</v>
      </c>
      <c r="AJ7" s="20"/>
      <c r="AL7" s="26"/>
      <c r="AM7" s="93">
        <f t="shared" si="10"/>
        <v>1.9310040484464837E-2</v>
      </c>
      <c r="AN7" s="51">
        <f t="shared" si="11"/>
        <v>1.9310040484464837E-2</v>
      </c>
      <c r="AO7" s="20"/>
    </row>
    <row r="8" spans="2:41" x14ac:dyDescent="0.3">
      <c r="B8" s="26"/>
      <c r="C8" s="4"/>
      <c r="D8" s="109" t="s">
        <v>196</v>
      </c>
      <c r="E8" s="20"/>
      <c r="F8" s="2"/>
      <c r="G8" s="26"/>
      <c r="H8" s="29">
        <v>44802</v>
      </c>
      <c r="I8" s="71">
        <v>3.403</v>
      </c>
      <c r="J8" s="72">
        <v>3.4980000000000002</v>
      </c>
      <c r="K8" s="20"/>
      <c r="M8" s="26"/>
      <c r="N8" s="37">
        <f t="shared" si="0"/>
        <v>3.8598574821852832E-2</v>
      </c>
      <c r="O8" s="40">
        <f t="shared" si="1"/>
        <v>3.8598574821852832E-2</v>
      </c>
      <c r="P8" s="20"/>
      <c r="R8" s="26"/>
      <c r="S8" s="37">
        <f t="shared" si="2"/>
        <v>3.8598574821852832E-2</v>
      </c>
      <c r="T8" s="40">
        <f t="shared" si="3"/>
        <v>3.8598574821852832E-2</v>
      </c>
      <c r="U8" s="20"/>
      <c r="W8" s="26"/>
      <c r="X8" s="37">
        <f t="shared" si="4"/>
        <v>2.7916544225683279E-2</v>
      </c>
      <c r="Y8" s="40">
        <f t="shared" si="5"/>
        <v>2.7916544225683279E-2</v>
      </c>
      <c r="Z8" s="20"/>
      <c r="AB8" s="26"/>
      <c r="AC8" s="37">
        <f t="shared" si="6"/>
        <v>2.7916544225683279E-2</v>
      </c>
      <c r="AD8" s="40">
        <f t="shared" si="7"/>
        <v>2.7916544225683279E-2</v>
      </c>
      <c r="AE8" s="20"/>
      <c r="AG8" s="26"/>
      <c r="AH8" s="93">
        <f t="shared" si="8"/>
        <v>3.3257559523768056E-2</v>
      </c>
      <c r="AI8" s="51">
        <f t="shared" si="9"/>
        <v>3.3257559523768056E-2</v>
      </c>
      <c r="AJ8" s="20"/>
      <c r="AL8" s="26"/>
      <c r="AM8" s="93">
        <f t="shared" si="10"/>
        <v>3.3257559523768056E-2</v>
      </c>
      <c r="AN8" s="51">
        <f t="shared" si="11"/>
        <v>3.3257559523768056E-2</v>
      </c>
      <c r="AO8" s="20"/>
    </row>
    <row r="9" spans="2:41" x14ac:dyDescent="0.3">
      <c r="B9" s="26"/>
      <c r="C9" s="85" t="s">
        <v>81</v>
      </c>
      <c r="D9" s="95">
        <v>3.41</v>
      </c>
      <c r="E9" s="20"/>
      <c r="F9" s="2"/>
      <c r="G9" s="26"/>
      <c r="H9" s="29">
        <v>44799</v>
      </c>
      <c r="I9" s="71">
        <v>3.3079999999999998</v>
      </c>
      <c r="J9" s="72">
        <v>3.3679999999999999</v>
      </c>
      <c r="K9" s="20"/>
      <c r="M9" s="26"/>
      <c r="N9" s="37">
        <f t="shared" si="0"/>
        <v>2.4954351795495999E-2</v>
      </c>
      <c r="O9" s="40">
        <f t="shared" si="1"/>
        <v>2.4954351795495999E-2</v>
      </c>
      <c r="P9" s="20"/>
      <c r="R9" s="26"/>
      <c r="S9" s="37">
        <f t="shared" si="2"/>
        <v>2.4954351795495999E-2</v>
      </c>
      <c r="T9" s="40">
        <f t="shared" si="3"/>
        <v>2.4954351795495999E-2</v>
      </c>
      <c r="U9" s="20"/>
      <c r="W9" s="26"/>
      <c r="X9" s="37">
        <f t="shared" si="4"/>
        <v>1.8137847642079822E-2</v>
      </c>
      <c r="Y9" s="40">
        <f t="shared" si="5"/>
        <v>1.8137847642079822E-2</v>
      </c>
      <c r="Z9" s="20"/>
      <c r="AB9" s="26"/>
      <c r="AC9" s="37">
        <f t="shared" si="6"/>
        <v>1.8137847642079822E-2</v>
      </c>
      <c r="AD9" s="40">
        <f t="shared" si="7"/>
        <v>1.8137847642079822E-2</v>
      </c>
      <c r="AE9" s="20"/>
      <c r="AG9" s="26"/>
      <c r="AH9" s="93">
        <f t="shared" si="8"/>
        <v>2.154609971878791E-2</v>
      </c>
      <c r="AI9" s="51">
        <f t="shared" si="9"/>
        <v>2.154609971878791E-2</v>
      </c>
      <c r="AJ9" s="20"/>
      <c r="AL9" s="26"/>
      <c r="AM9" s="93">
        <f t="shared" si="10"/>
        <v>2.154609971878791E-2</v>
      </c>
      <c r="AN9" s="51">
        <f t="shared" si="11"/>
        <v>2.154609971878791E-2</v>
      </c>
      <c r="AO9" s="20"/>
    </row>
    <row r="10" spans="2:41" x14ac:dyDescent="0.3">
      <c r="B10" s="26"/>
      <c r="C10" s="65"/>
      <c r="D10" s="94"/>
      <c r="E10" s="20"/>
      <c r="F10" s="2"/>
      <c r="G10" s="26"/>
      <c r="H10" s="29">
        <v>44798</v>
      </c>
      <c r="I10" s="71">
        <v>3.3780000000000001</v>
      </c>
      <c r="J10" s="72">
        <v>3.286</v>
      </c>
      <c r="K10" s="20"/>
      <c r="M10" s="26"/>
      <c r="N10" s="37">
        <f t="shared" si="0"/>
        <v>-1.7050553395154034E-2</v>
      </c>
      <c r="O10" s="40">
        <f t="shared" si="1"/>
        <v>-1.7050553395154034E-2</v>
      </c>
      <c r="P10" s="20"/>
      <c r="R10" s="26"/>
      <c r="S10" s="37">
        <f t="shared" si="2"/>
        <v>1.7050553395154034E-2</v>
      </c>
      <c r="T10" s="40">
        <f t="shared" si="3"/>
        <v>1.7050553395154034E-2</v>
      </c>
      <c r="U10" s="20"/>
      <c r="W10" s="26"/>
      <c r="X10" s="37">
        <f t="shared" si="4"/>
        <v>-2.7235050325636494E-2</v>
      </c>
      <c r="Y10" s="40">
        <f t="shared" si="5"/>
        <v>-2.7235050325636494E-2</v>
      </c>
      <c r="Z10" s="20"/>
      <c r="AB10" s="26"/>
      <c r="AC10" s="37">
        <f t="shared" si="6"/>
        <v>2.7235050325636494E-2</v>
      </c>
      <c r="AD10" s="40">
        <f t="shared" si="7"/>
        <v>2.7235050325636494E-2</v>
      </c>
      <c r="AE10" s="20"/>
      <c r="AG10" s="26"/>
      <c r="AH10" s="93">
        <f t="shared" si="8"/>
        <v>-2.2142801860395266E-2</v>
      </c>
      <c r="AI10" s="51">
        <f t="shared" si="9"/>
        <v>-2.2142801860395266E-2</v>
      </c>
      <c r="AJ10" s="20"/>
      <c r="AL10" s="26"/>
      <c r="AM10" s="93">
        <f t="shared" si="10"/>
        <v>2.2142801860395266E-2</v>
      </c>
      <c r="AN10" s="51">
        <f t="shared" si="11"/>
        <v>2.2142801860395266E-2</v>
      </c>
      <c r="AO10" s="20"/>
    </row>
    <row r="11" spans="2:41" ht="18" x14ac:dyDescent="0.35">
      <c r="B11" s="26"/>
      <c r="C11" s="231" t="s">
        <v>14</v>
      </c>
      <c r="D11" s="233"/>
      <c r="E11" s="20"/>
      <c r="F11" s="2"/>
      <c r="G11" s="26"/>
      <c r="H11" s="29">
        <v>44797</v>
      </c>
      <c r="I11" s="71">
        <v>3.3050000000000002</v>
      </c>
      <c r="J11" s="72">
        <v>3.343</v>
      </c>
      <c r="K11" s="20"/>
      <c r="M11" s="26"/>
      <c r="N11" s="37">
        <f t="shared" si="0"/>
        <v>2.3576240048989578E-2</v>
      </c>
      <c r="O11" s="40">
        <f t="shared" si="1"/>
        <v>2.3576240048989578E-2</v>
      </c>
      <c r="P11" s="20"/>
      <c r="R11" s="26"/>
      <c r="S11" s="37">
        <f t="shared" si="2"/>
        <v>2.3576240048989578E-2</v>
      </c>
      <c r="T11" s="40">
        <f t="shared" si="3"/>
        <v>2.3576240048989578E-2</v>
      </c>
      <c r="U11" s="20"/>
      <c r="W11" s="26"/>
      <c r="X11" s="37">
        <f t="shared" si="4"/>
        <v>1.1497730711043815E-2</v>
      </c>
      <c r="Y11" s="40">
        <f t="shared" si="5"/>
        <v>1.1497730711043815E-2</v>
      </c>
      <c r="Z11" s="20"/>
      <c r="AB11" s="26"/>
      <c r="AC11" s="37">
        <f t="shared" si="6"/>
        <v>1.1497730711043815E-2</v>
      </c>
      <c r="AD11" s="40">
        <f t="shared" si="7"/>
        <v>1.1497730711043815E-2</v>
      </c>
      <c r="AE11" s="20"/>
      <c r="AG11" s="26"/>
      <c r="AH11" s="93">
        <f t="shared" si="8"/>
        <v>1.7536985380016697E-2</v>
      </c>
      <c r="AI11" s="51">
        <f t="shared" si="9"/>
        <v>1.7536985380016697E-2</v>
      </c>
      <c r="AJ11" s="20"/>
      <c r="AL11" s="26"/>
      <c r="AM11" s="93">
        <f t="shared" si="10"/>
        <v>1.7536985380016697E-2</v>
      </c>
      <c r="AN11" s="51">
        <f t="shared" si="11"/>
        <v>1.7536985380016697E-2</v>
      </c>
      <c r="AO11" s="20"/>
    </row>
    <row r="12" spans="2:41" ht="18" x14ac:dyDescent="0.35">
      <c r="B12" s="26"/>
      <c r="C12" s="222" t="s">
        <v>7</v>
      </c>
      <c r="D12" s="224"/>
      <c r="E12" s="20"/>
      <c r="F12" s="2"/>
      <c r="G12" s="26"/>
      <c r="H12" s="29">
        <v>44796</v>
      </c>
      <c r="I12" s="71">
        <v>3.18</v>
      </c>
      <c r="J12" s="72">
        <v>3.266</v>
      </c>
      <c r="K12" s="20"/>
      <c r="M12" s="26"/>
      <c r="N12" s="37">
        <f t="shared" si="0"/>
        <v>2.382445141065833E-2</v>
      </c>
      <c r="O12" s="40">
        <f t="shared" si="1"/>
        <v>2.382445141065833E-2</v>
      </c>
      <c r="P12" s="20"/>
      <c r="R12" s="26"/>
      <c r="S12" s="37">
        <f t="shared" si="2"/>
        <v>2.382445141065833E-2</v>
      </c>
      <c r="T12" s="40">
        <f t="shared" si="3"/>
        <v>2.382445141065833E-2</v>
      </c>
      <c r="U12" s="20"/>
      <c r="W12" s="26"/>
      <c r="X12" s="37">
        <f t="shared" si="4"/>
        <v>2.7044025157232657E-2</v>
      </c>
      <c r="Y12" s="40">
        <f t="shared" si="5"/>
        <v>2.7044025157232657E-2</v>
      </c>
      <c r="Z12" s="20"/>
      <c r="AB12" s="26"/>
      <c r="AC12" s="37">
        <f t="shared" si="6"/>
        <v>2.7044025157232657E-2</v>
      </c>
      <c r="AD12" s="40">
        <f t="shared" si="7"/>
        <v>2.7044025157232657E-2</v>
      </c>
      <c r="AE12" s="20"/>
      <c r="AG12" s="26"/>
      <c r="AH12" s="93">
        <f t="shared" si="8"/>
        <v>2.5434238283945493E-2</v>
      </c>
      <c r="AI12" s="51">
        <f t="shared" si="9"/>
        <v>2.5434238283945493E-2</v>
      </c>
      <c r="AJ12" s="20"/>
      <c r="AL12" s="26"/>
      <c r="AM12" s="93">
        <f t="shared" si="10"/>
        <v>2.5434238283945493E-2</v>
      </c>
      <c r="AN12" s="51">
        <f t="shared" si="11"/>
        <v>2.5434238283945493E-2</v>
      </c>
      <c r="AO12" s="20"/>
    </row>
    <row r="13" spans="2:41" x14ac:dyDescent="0.3">
      <c r="B13" s="26"/>
      <c r="C13" s="16" t="s">
        <v>10</v>
      </c>
      <c r="D13" s="76">
        <f>O42</f>
        <v>-5.2508751458575833E-3</v>
      </c>
      <c r="E13" s="20"/>
      <c r="F13" s="2"/>
      <c r="G13" s="26"/>
      <c r="H13" s="29">
        <v>44795</v>
      </c>
      <c r="I13" s="71">
        <v>3.0870000000000002</v>
      </c>
      <c r="J13" s="72">
        <v>3.19</v>
      </c>
      <c r="K13" s="20"/>
      <c r="M13" s="26"/>
      <c r="N13" s="37">
        <f t="shared" si="0"/>
        <v>1.9820971867007618E-2</v>
      </c>
      <c r="O13" s="40">
        <f t="shared" si="1"/>
        <v>1.9820971867007618E-2</v>
      </c>
      <c r="P13" s="20"/>
      <c r="R13" s="26"/>
      <c r="S13" s="37">
        <f t="shared" si="2"/>
        <v>1.9820971867007618E-2</v>
      </c>
      <c r="T13" s="40">
        <f t="shared" si="3"/>
        <v>1.9820971867007618E-2</v>
      </c>
      <c r="U13" s="20"/>
      <c r="W13" s="26"/>
      <c r="X13" s="37">
        <f t="shared" si="4"/>
        <v>3.336572724327818E-2</v>
      </c>
      <c r="Y13" s="40">
        <f t="shared" si="5"/>
        <v>3.336572724327818E-2</v>
      </c>
      <c r="Z13" s="20"/>
      <c r="AB13" s="26"/>
      <c r="AC13" s="37">
        <f t="shared" si="6"/>
        <v>3.336572724327818E-2</v>
      </c>
      <c r="AD13" s="40">
        <f t="shared" si="7"/>
        <v>3.336572724327818E-2</v>
      </c>
      <c r="AE13" s="20"/>
      <c r="AG13" s="26"/>
      <c r="AH13" s="93">
        <f t="shared" si="8"/>
        <v>2.6593349555142899E-2</v>
      </c>
      <c r="AI13" s="51">
        <f t="shared" si="9"/>
        <v>2.6593349555142899E-2</v>
      </c>
      <c r="AJ13" s="20"/>
      <c r="AL13" s="26"/>
      <c r="AM13" s="93">
        <f t="shared" si="10"/>
        <v>2.6593349555142899E-2</v>
      </c>
      <c r="AN13" s="51">
        <f t="shared" si="11"/>
        <v>2.6593349555142899E-2</v>
      </c>
      <c r="AO13" s="20"/>
    </row>
    <row r="14" spans="2:41" x14ac:dyDescent="0.3">
      <c r="B14" s="26"/>
      <c r="C14" s="17" t="s">
        <v>11</v>
      </c>
      <c r="D14" s="51">
        <f>AVERAGE(T7:T36)</f>
        <v>2.520348044120236E-2</v>
      </c>
      <c r="E14" s="20"/>
      <c r="F14" s="2"/>
      <c r="G14" s="26"/>
      <c r="H14" s="29">
        <v>44792</v>
      </c>
      <c r="I14" s="71">
        <v>3.03</v>
      </c>
      <c r="J14" s="72">
        <v>3.1280000000000001</v>
      </c>
      <c r="K14" s="20"/>
      <c r="M14" s="26"/>
      <c r="N14" s="37">
        <f t="shared" si="0"/>
        <v>5.5330634278002749E-2</v>
      </c>
      <c r="O14" s="40">
        <f t="shared" si="1"/>
        <v>5.5330634278002749E-2</v>
      </c>
      <c r="P14" s="20"/>
      <c r="R14" s="26"/>
      <c r="S14" s="37">
        <f t="shared" si="2"/>
        <v>5.5330634278002749E-2</v>
      </c>
      <c r="T14" s="40">
        <f t="shared" si="3"/>
        <v>5.5330634278002749E-2</v>
      </c>
      <c r="U14" s="20"/>
      <c r="W14" s="26"/>
      <c r="X14" s="37">
        <f t="shared" si="4"/>
        <v>3.2343234323432446E-2</v>
      </c>
      <c r="Y14" s="40">
        <f t="shared" si="5"/>
        <v>3.2343234323432446E-2</v>
      </c>
      <c r="Z14" s="20"/>
      <c r="AB14" s="26"/>
      <c r="AC14" s="37">
        <f t="shared" si="6"/>
        <v>3.2343234323432446E-2</v>
      </c>
      <c r="AD14" s="40">
        <f t="shared" si="7"/>
        <v>3.2343234323432446E-2</v>
      </c>
      <c r="AE14" s="20"/>
      <c r="AG14" s="26"/>
      <c r="AH14" s="93">
        <f t="shared" si="8"/>
        <v>4.3836934300717598E-2</v>
      </c>
      <c r="AI14" s="51">
        <f t="shared" si="9"/>
        <v>4.3836934300717598E-2</v>
      </c>
      <c r="AJ14" s="20"/>
      <c r="AL14" s="26"/>
      <c r="AM14" s="93">
        <f t="shared" si="10"/>
        <v>4.3836934300717598E-2</v>
      </c>
      <c r="AN14" s="51">
        <f t="shared" si="11"/>
        <v>4.3836934300717598E-2</v>
      </c>
      <c r="AO14" s="20"/>
    </row>
    <row r="15" spans="2:41" x14ac:dyDescent="0.3">
      <c r="B15" s="26"/>
      <c r="C15" s="17" t="s">
        <v>12</v>
      </c>
      <c r="D15" s="51">
        <f>_xlfn.STDEV.P(T7:T36)</f>
        <v>1.4428608096859983E-2</v>
      </c>
      <c r="E15" s="20"/>
      <c r="F15" s="2"/>
      <c r="G15" s="26"/>
      <c r="H15" s="29">
        <v>44791</v>
      </c>
      <c r="I15" s="71">
        <v>2.9809999999999999</v>
      </c>
      <c r="J15" s="72">
        <v>2.964</v>
      </c>
      <c r="K15" s="20"/>
      <c r="M15" s="26"/>
      <c r="N15" s="37">
        <f t="shared" si="0"/>
        <v>-3.0272452068617214E-3</v>
      </c>
      <c r="O15" s="40">
        <f t="shared" si="1"/>
        <v>-3.0272452068617214E-3</v>
      </c>
      <c r="P15" s="20"/>
      <c r="R15" s="26"/>
      <c r="S15" s="37">
        <f t="shared" si="2"/>
        <v>3.0272452068617214E-3</v>
      </c>
      <c r="T15" s="40">
        <f t="shared" si="3"/>
        <v>3.0272452068617214E-3</v>
      </c>
      <c r="U15" s="20"/>
      <c r="W15" s="26"/>
      <c r="X15" s="37">
        <f t="shared" si="4"/>
        <v>-5.7027843005702464E-3</v>
      </c>
      <c r="Y15" s="40">
        <f t="shared" si="5"/>
        <v>-5.7027843005702464E-3</v>
      </c>
      <c r="Z15" s="20"/>
      <c r="AB15" s="26"/>
      <c r="AC15" s="37">
        <f t="shared" si="6"/>
        <v>5.7027843005702464E-3</v>
      </c>
      <c r="AD15" s="40">
        <f t="shared" si="7"/>
        <v>5.7027843005702464E-3</v>
      </c>
      <c r="AE15" s="20"/>
      <c r="AG15" s="26"/>
      <c r="AH15" s="93">
        <f t="shared" si="8"/>
        <v>-4.3650147537159841E-3</v>
      </c>
      <c r="AI15" s="51">
        <f t="shared" si="9"/>
        <v>-4.3650147537159841E-3</v>
      </c>
      <c r="AJ15" s="20"/>
      <c r="AL15" s="26"/>
      <c r="AM15" s="93">
        <f t="shared" si="10"/>
        <v>4.3650147537159841E-3</v>
      </c>
      <c r="AN15" s="51">
        <f t="shared" si="11"/>
        <v>4.3650147537159841E-3</v>
      </c>
      <c r="AO15" s="20"/>
    </row>
    <row r="16" spans="2:41" x14ac:dyDescent="0.3">
      <c r="B16" s="26"/>
      <c r="C16" s="18" t="s">
        <v>13</v>
      </c>
      <c r="D16" s="77">
        <f>(T42-D14)/D15</f>
        <v>-1.3828503180211089</v>
      </c>
      <c r="E16" s="20"/>
      <c r="F16" s="2"/>
      <c r="G16" s="26"/>
      <c r="H16" s="29">
        <v>44790</v>
      </c>
      <c r="I16" s="71">
        <v>2.9119999999999999</v>
      </c>
      <c r="J16" s="72">
        <v>2.9729999999999999</v>
      </c>
      <c r="K16" s="20"/>
      <c r="M16" s="26"/>
      <c r="N16" s="37">
        <f t="shared" si="0"/>
        <v>1.9197805965032587E-2</v>
      </c>
      <c r="O16" s="40">
        <f t="shared" si="1"/>
        <v>1.9197805965032587E-2</v>
      </c>
      <c r="P16" s="20"/>
      <c r="R16" s="26"/>
      <c r="S16" s="37">
        <f t="shared" si="2"/>
        <v>1.9197805965032587E-2</v>
      </c>
      <c r="T16" s="40">
        <f t="shared" si="3"/>
        <v>1.9197805965032587E-2</v>
      </c>
      <c r="U16" s="20"/>
      <c r="W16" s="26"/>
      <c r="X16" s="37">
        <f t="shared" si="4"/>
        <v>2.0947802197802179E-2</v>
      </c>
      <c r="Y16" s="40">
        <f t="shared" si="5"/>
        <v>2.0947802197802179E-2</v>
      </c>
      <c r="Z16" s="20"/>
      <c r="AB16" s="26"/>
      <c r="AC16" s="37">
        <f t="shared" si="6"/>
        <v>2.0947802197802179E-2</v>
      </c>
      <c r="AD16" s="40">
        <f t="shared" si="7"/>
        <v>2.0947802197802179E-2</v>
      </c>
      <c r="AE16" s="20"/>
      <c r="AG16" s="26"/>
      <c r="AH16" s="93">
        <f t="shared" si="8"/>
        <v>2.0072804081417383E-2</v>
      </c>
      <c r="AI16" s="51">
        <f t="shared" si="9"/>
        <v>2.0072804081417383E-2</v>
      </c>
      <c r="AJ16" s="20"/>
      <c r="AL16" s="26"/>
      <c r="AM16" s="93">
        <f t="shared" si="10"/>
        <v>2.0072804081417383E-2</v>
      </c>
      <c r="AN16" s="51">
        <f t="shared" si="11"/>
        <v>2.0072804081417383E-2</v>
      </c>
      <c r="AO16" s="20"/>
    </row>
    <row r="17" spans="2:41" ht="18" x14ac:dyDescent="0.35">
      <c r="B17" s="26"/>
      <c r="C17" s="222" t="s">
        <v>8</v>
      </c>
      <c r="D17" s="224"/>
      <c r="E17" s="20"/>
      <c r="F17" s="2"/>
      <c r="G17" s="26"/>
      <c r="H17" s="29">
        <v>44789</v>
      </c>
      <c r="I17" s="71">
        <v>2.8370000000000002</v>
      </c>
      <c r="J17" s="72">
        <v>2.9169999999999998</v>
      </c>
      <c r="K17" s="20"/>
      <c r="M17" s="26"/>
      <c r="N17" s="37">
        <f t="shared" si="0"/>
        <v>4.2530378842029939E-2</v>
      </c>
      <c r="O17" s="40">
        <f t="shared" si="1"/>
        <v>4.2530378842029939E-2</v>
      </c>
      <c r="P17" s="20"/>
      <c r="R17" s="26"/>
      <c r="S17" s="37">
        <f t="shared" si="2"/>
        <v>4.2530378842029939E-2</v>
      </c>
      <c r="T17" s="40">
        <f t="shared" si="3"/>
        <v>4.2530378842029939E-2</v>
      </c>
      <c r="U17" s="20"/>
      <c r="W17" s="26"/>
      <c r="X17" s="37">
        <f t="shared" si="4"/>
        <v>2.819880155093395E-2</v>
      </c>
      <c r="Y17" s="40">
        <f t="shared" si="5"/>
        <v>2.819880155093395E-2</v>
      </c>
      <c r="Z17" s="20"/>
      <c r="AB17" s="26"/>
      <c r="AC17" s="37">
        <f t="shared" si="6"/>
        <v>2.819880155093395E-2</v>
      </c>
      <c r="AD17" s="40">
        <f t="shared" si="7"/>
        <v>2.819880155093395E-2</v>
      </c>
      <c r="AE17" s="20"/>
      <c r="AG17" s="26"/>
      <c r="AH17" s="93">
        <f t="shared" si="8"/>
        <v>3.5364590196481943E-2</v>
      </c>
      <c r="AI17" s="51">
        <f t="shared" si="9"/>
        <v>3.5364590196481943E-2</v>
      </c>
      <c r="AJ17" s="20"/>
      <c r="AL17" s="26"/>
      <c r="AM17" s="93">
        <f t="shared" si="10"/>
        <v>3.5364590196481943E-2</v>
      </c>
      <c r="AN17" s="51">
        <f t="shared" si="11"/>
        <v>3.5364590196481943E-2</v>
      </c>
      <c r="AO17" s="20"/>
    </row>
    <row r="18" spans="2:41" x14ac:dyDescent="0.3">
      <c r="B18" s="26"/>
      <c r="C18" s="16" t="s">
        <v>10</v>
      </c>
      <c r="D18" s="76">
        <f>Y42</f>
        <v>9.174311926605545E-3</v>
      </c>
      <c r="E18" s="20"/>
      <c r="F18" s="2"/>
      <c r="G18" s="26"/>
      <c r="H18" s="29">
        <v>44788</v>
      </c>
      <c r="I18" s="71">
        <v>2.8660000000000001</v>
      </c>
      <c r="J18" s="72">
        <v>2.798</v>
      </c>
      <c r="K18" s="20"/>
      <c r="M18" s="26"/>
      <c r="N18" s="37">
        <f t="shared" si="0"/>
        <v>-3.4173282706247761E-2</v>
      </c>
      <c r="O18" s="40">
        <f t="shared" si="1"/>
        <v>-3.4173282706247761E-2</v>
      </c>
      <c r="P18" s="20"/>
      <c r="R18" s="26"/>
      <c r="S18" s="37">
        <f t="shared" si="2"/>
        <v>3.4173282706247761E-2</v>
      </c>
      <c r="T18" s="40">
        <f t="shared" si="3"/>
        <v>3.4173282706247761E-2</v>
      </c>
      <c r="U18" s="20"/>
      <c r="W18" s="26"/>
      <c r="X18" s="37">
        <f t="shared" si="4"/>
        <v>-2.3726448011165406E-2</v>
      </c>
      <c r="Y18" s="40">
        <f t="shared" si="5"/>
        <v>-2.3726448011165406E-2</v>
      </c>
      <c r="Z18" s="20"/>
      <c r="AB18" s="26"/>
      <c r="AC18" s="37">
        <f t="shared" si="6"/>
        <v>2.3726448011165406E-2</v>
      </c>
      <c r="AD18" s="40">
        <f t="shared" si="7"/>
        <v>2.3726448011165406E-2</v>
      </c>
      <c r="AE18" s="20"/>
      <c r="AG18" s="26"/>
      <c r="AH18" s="93">
        <f t="shared" si="8"/>
        <v>-2.8949865358706584E-2</v>
      </c>
      <c r="AI18" s="51">
        <f t="shared" si="9"/>
        <v>-2.8949865358706584E-2</v>
      </c>
      <c r="AJ18" s="20"/>
      <c r="AL18" s="26"/>
      <c r="AM18" s="93">
        <f t="shared" si="10"/>
        <v>2.8949865358706584E-2</v>
      </c>
      <c r="AN18" s="51">
        <f t="shared" si="11"/>
        <v>2.8949865358706584E-2</v>
      </c>
      <c r="AO18" s="20"/>
    </row>
    <row r="19" spans="2:41" x14ac:dyDescent="0.3">
      <c r="B19" s="26"/>
      <c r="C19" s="17" t="s">
        <v>11</v>
      </c>
      <c r="D19" s="51">
        <f>AVERAGE(AD7:AD36)</f>
        <v>2.230356892416669E-2</v>
      </c>
      <c r="E19" s="20"/>
      <c r="F19" s="2"/>
      <c r="G19" s="26"/>
      <c r="H19" s="29">
        <v>44785</v>
      </c>
      <c r="I19" s="71">
        <v>2.847</v>
      </c>
      <c r="J19" s="72">
        <v>2.8969999999999998</v>
      </c>
      <c r="K19" s="20"/>
      <c r="M19" s="26"/>
      <c r="N19" s="37">
        <f t="shared" si="0"/>
        <v>3.0594094628246124E-2</v>
      </c>
      <c r="O19" s="40">
        <f t="shared" si="1"/>
        <v>3.0594094628246124E-2</v>
      </c>
      <c r="P19" s="20"/>
      <c r="R19" s="26"/>
      <c r="S19" s="37">
        <f t="shared" si="2"/>
        <v>3.0594094628246124E-2</v>
      </c>
      <c r="T19" s="40">
        <f t="shared" si="3"/>
        <v>3.0594094628246124E-2</v>
      </c>
      <c r="U19" s="20"/>
      <c r="W19" s="26"/>
      <c r="X19" s="37">
        <f t="shared" si="4"/>
        <v>1.7562346329469555E-2</v>
      </c>
      <c r="Y19" s="40">
        <f t="shared" si="5"/>
        <v>1.7562346329469555E-2</v>
      </c>
      <c r="Z19" s="20"/>
      <c r="AB19" s="26"/>
      <c r="AC19" s="37">
        <f t="shared" si="6"/>
        <v>1.7562346329469555E-2</v>
      </c>
      <c r="AD19" s="40">
        <f t="shared" si="7"/>
        <v>1.7562346329469555E-2</v>
      </c>
      <c r="AE19" s="20"/>
      <c r="AG19" s="26"/>
      <c r="AH19" s="93">
        <f t="shared" si="8"/>
        <v>2.407822047885784E-2</v>
      </c>
      <c r="AI19" s="51">
        <f t="shared" si="9"/>
        <v>2.407822047885784E-2</v>
      </c>
      <c r="AJ19" s="20"/>
      <c r="AL19" s="26"/>
      <c r="AM19" s="93">
        <f t="shared" si="10"/>
        <v>2.407822047885784E-2</v>
      </c>
      <c r="AN19" s="51">
        <f t="shared" si="11"/>
        <v>2.407822047885784E-2</v>
      </c>
      <c r="AO19" s="20"/>
    </row>
    <row r="20" spans="2:41" x14ac:dyDescent="0.3">
      <c r="B20" s="26"/>
      <c r="C20" s="17" t="s">
        <v>12</v>
      </c>
      <c r="D20" s="51">
        <f>_xlfn.STDEV.P(AD7:AD36)</f>
        <v>1.3025452675305233E-2</v>
      </c>
      <c r="E20" s="20"/>
      <c r="F20" s="2"/>
      <c r="G20" s="26"/>
      <c r="H20" s="29">
        <v>44784</v>
      </c>
      <c r="I20" s="71">
        <v>2.8069999999999999</v>
      </c>
      <c r="J20" s="72">
        <v>2.8109999999999999</v>
      </c>
      <c r="K20" s="20"/>
      <c r="M20" s="26"/>
      <c r="N20" s="37">
        <f t="shared" si="0"/>
        <v>3.2317297098788132E-2</v>
      </c>
      <c r="O20" s="40">
        <f t="shared" si="1"/>
        <v>3.2317297098788132E-2</v>
      </c>
      <c r="P20" s="20"/>
      <c r="R20" s="26"/>
      <c r="S20" s="37">
        <f t="shared" si="2"/>
        <v>3.2317297098788132E-2</v>
      </c>
      <c r="T20" s="40">
        <f t="shared" si="3"/>
        <v>3.2317297098788132E-2</v>
      </c>
      <c r="U20" s="20"/>
      <c r="W20" s="26"/>
      <c r="X20" s="37">
        <f t="shared" si="4"/>
        <v>1.4250089063056657E-3</v>
      </c>
      <c r="Y20" s="40">
        <f t="shared" si="5"/>
        <v>1.4250089063056657E-3</v>
      </c>
      <c r="Z20" s="20"/>
      <c r="AB20" s="26"/>
      <c r="AC20" s="37">
        <f t="shared" si="6"/>
        <v>1.4250089063056657E-3</v>
      </c>
      <c r="AD20" s="40">
        <f t="shared" si="7"/>
        <v>1.4250089063056657E-3</v>
      </c>
      <c r="AE20" s="20"/>
      <c r="AG20" s="26"/>
      <c r="AH20" s="93">
        <f t="shared" si="8"/>
        <v>1.68711530025469E-2</v>
      </c>
      <c r="AI20" s="51">
        <f t="shared" si="9"/>
        <v>1.68711530025469E-2</v>
      </c>
      <c r="AJ20" s="20"/>
      <c r="AL20" s="26"/>
      <c r="AM20" s="93">
        <f t="shared" si="10"/>
        <v>1.68711530025469E-2</v>
      </c>
      <c r="AN20" s="51">
        <f t="shared" si="11"/>
        <v>1.68711530025469E-2</v>
      </c>
      <c r="AO20" s="20"/>
    </row>
    <row r="21" spans="2:41" x14ac:dyDescent="0.3">
      <c r="B21" s="26"/>
      <c r="C21" s="18" t="s">
        <v>13</v>
      </c>
      <c r="D21" s="77">
        <f>(AD42-D19)/D20</f>
        <v>-1.0079693447009879</v>
      </c>
      <c r="E21" s="20"/>
      <c r="F21" s="2"/>
      <c r="G21" s="26"/>
      <c r="H21" s="29">
        <v>44783</v>
      </c>
      <c r="I21" s="71">
        <v>2.8</v>
      </c>
      <c r="J21" s="72">
        <v>2.7229999999999999</v>
      </c>
      <c r="K21" s="20"/>
      <c r="M21" s="26"/>
      <c r="N21" s="37">
        <f t="shared" si="0"/>
        <v>-3.5081502480510347E-2</v>
      </c>
      <c r="O21" s="40">
        <f t="shared" si="1"/>
        <v>-3.5081502480510347E-2</v>
      </c>
      <c r="P21" s="20"/>
      <c r="R21" s="26"/>
      <c r="S21" s="37">
        <f t="shared" si="2"/>
        <v>3.5081502480510347E-2</v>
      </c>
      <c r="T21" s="40">
        <f t="shared" si="3"/>
        <v>3.5081502480510347E-2</v>
      </c>
      <c r="U21" s="20"/>
      <c r="W21" s="26"/>
      <c r="X21" s="37">
        <f t="shared" si="4"/>
        <v>-2.7499999999999986E-2</v>
      </c>
      <c r="Y21" s="40">
        <f t="shared" si="5"/>
        <v>-2.7499999999999986E-2</v>
      </c>
      <c r="Z21" s="20"/>
      <c r="AB21" s="26"/>
      <c r="AC21" s="37">
        <f t="shared" si="6"/>
        <v>2.7499999999999986E-2</v>
      </c>
      <c r="AD21" s="40">
        <f t="shared" si="7"/>
        <v>2.7499999999999986E-2</v>
      </c>
      <c r="AE21" s="20"/>
      <c r="AG21" s="26"/>
      <c r="AH21" s="93">
        <f t="shared" si="8"/>
        <v>-3.1290751240255169E-2</v>
      </c>
      <c r="AI21" s="51">
        <f t="shared" si="9"/>
        <v>-3.1290751240255169E-2</v>
      </c>
      <c r="AJ21" s="20"/>
      <c r="AL21" s="26"/>
      <c r="AM21" s="93">
        <f t="shared" si="10"/>
        <v>3.1290751240255169E-2</v>
      </c>
      <c r="AN21" s="51">
        <f t="shared" si="11"/>
        <v>3.1290751240255169E-2</v>
      </c>
      <c r="AO21" s="20"/>
    </row>
    <row r="22" spans="2:41" ht="18" x14ac:dyDescent="0.35">
      <c r="B22" s="26"/>
      <c r="C22" s="222" t="s">
        <v>15</v>
      </c>
      <c r="D22" s="224"/>
      <c r="E22" s="20"/>
      <c r="F22" s="2"/>
      <c r="G22" s="26"/>
      <c r="H22" s="29">
        <v>44782</v>
      </c>
      <c r="I22" s="71">
        <v>2.718</v>
      </c>
      <c r="J22" s="72">
        <v>2.8220000000000001</v>
      </c>
      <c r="K22" s="20"/>
      <c r="M22" s="26"/>
      <c r="N22" s="37">
        <f t="shared" si="0"/>
        <v>1.6204537270435696E-2</v>
      </c>
      <c r="O22" s="40">
        <f t="shared" si="1"/>
        <v>1.6204537270435696E-2</v>
      </c>
      <c r="P22" s="20"/>
      <c r="R22" s="26"/>
      <c r="S22" s="37">
        <f t="shared" si="2"/>
        <v>1.6204537270435696E-2</v>
      </c>
      <c r="T22" s="40">
        <f t="shared" si="3"/>
        <v>1.6204537270435696E-2</v>
      </c>
      <c r="U22" s="20"/>
      <c r="W22" s="26"/>
      <c r="X22" s="37">
        <f t="shared" si="4"/>
        <v>3.8263428991905844E-2</v>
      </c>
      <c r="Y22" s="40">
        <f t="shared" si="5"/>
        <v>3.8263428991905844E-2</v>
      </c>
      <c r="Z22" s="20"/>
      <c r="AB22" s="26"/>
      <c r="AC22" s="37">
        <f t="shared" si="6"/>
        <v>3.8263428991905844E-2</v>
      </c>
      <c r="AD22" s="40">
        <f t="shared" si="7"/>
        <v>3.8263428991905844E-2</v>
      </c>
      <c r="AE22" s="20"/>
      <c r="AG22" s="26"/>
      <c r="AH22" s="93">
        <f t="shared" si="8"/>
        <v>2.7233983131170772E-2</v>
      </c>
      <c r="AI22" s="51">
        <f t="shared" si="9"/>
        <v>2.7233983131170772E-2</v>
      </c>
      <c r="AJ22" s="20"/>
      <c r="AL22" s="26"/>
      <c r="AM22" s="93">
        <f t="shared" si="10"/>
        <v>2.7233983131170772E-2</v>
      </c>
      <c r="AN22" s="51">
        <f t="shared" si="11"/>
        <v>2.7233983131170772E-2</v>
      </c>
      <c r="AO22" s="20"/>
    </row>
    <row r="23" spans="2:41" x14ac:dyDescent="0.3">
      <c r="B23" s="26"/>
      <c r="C23" s="16" t="s">
        <v>10</v>
      </c>
      <c r="D23" s="76">
        <f>AI42</f>
        <v>1.9617183903739809E-3</v>
      </c>
      <c r="E23" s="20"/>
      <c r="F23" s="2"/>
      <c r="G23" s="26"/>
      <c r="H23" s="29">
        <v>44781</v>
      </c>
      <c r="I23" s="71">
        <v>2.7320000000000002</v>
      </c>
      <c r="J23" s="72">
        <v>2.7770000000000001</v>
      </c>
      <c r="K23" s="20"/>
      <c r="M23" s="26"/>
      <c r="N23" s="37">
        <f t="shared" si="0"/>
        <v>-2.1149101163200582E-2</v>
      </c>
      <c r="O23" s="40">
        <f t="shared" si="1"/>
        <v>-2.1149101163200582E-2</v>
      </c>
      <c r="P23" s="20"/>
      <c r="R23" s="26"/>
      <c r="S23" s="37">
        <f t="shared" si="2"/>
        <v>2.1149101163200582E-2</v>
      </c>
      <c r="T23" s="40">
        <f t="shared" si="3"/>
        <v>2.1149101163200582E-2</v>
      </c>
      <c r="U23" s="20"/>
      <c r="W23" s="26"/>
      <c r="X23" s="37">
        <f t="shared" si="4"/>
        <v>1.6471449487554878E-2</v>
      </c>
      <c r="Y23" s="40">
        <f t="shared" si="5"/>
        <v>1.6471449487554878E-2</v>
      </c>
      <c r="Z23" s="20"/>
      <c r="AB23" s="26"/>
      <c r="AC23" s="37">
        <f t="shared" si="6"/>
        <v>1.6471449487554878E-2</v>
      </c>
      <c r="AD23" s="40">
        <f t="shared" si="7"/>
        <v>1.6471449487554878E-2</v>
      </c>
      <c r="AE23" s="20"/>
      <c r="AG23" s="26"/>
      <c r="AH23" s="93">
        <f t="shared" si="8"/>
        <v>-2.338825837822852E-3</v>
      </c>
      <c r="AI23" s="51">
        <f t="shared" si="9"/>
        <v>-2.338825837822852E-3</v>
      </c>
      <c r="AJ23" s="20"/>
      <c r="AL23" s="26"/>
      <c r="AM23" s="93">
        <f t="shared" si="10"/>
        <v>1.881027532537773E-2</v>
      </c>
      <c r="AN23" s="51">
        <f t="shared" si="11"/>
        <v>1.881027532537773E-2</v>
      </c>
      <c r="AO23" s="20"/>
    </row>
    <row r="24" spans="2:41" x14ac:dyDescent="0.3">
      <c r="B24" s="26"/>
      <c r="C24" s="17" t="s">
        <v>11</v>
      </c>
      <c r="D24" s="51">
        <f>AVERAGE(AN7:AN36)</f>
        <v>2.3753524682684522E-2</v>
      </c>
      <c r="E24" s="20"/>
      <c r="F24" s="2"/>
      <c r="G24" s="26"/>
      <c r="H24" s="29">
        <v>44778</v>
      </c>
      <c r="I24" s="71">
        <v>2.7320000000000002</v>
      </c>
      <c r="J24" s="72">
        <v>2.8370000000000002</v>
      </c>
      <c r="K24" s="20"/>
      <c r="M24" s="26"/>
      <c r="N24" s="37">
        <f t="shared" si="0"/>
        <v>5.5431547619047623E-2</v>
      </c>
      <c r="O24" s="40">
        <f t="shared" si="1"/>
        <v>5.5431547619047623E-2</v>
      </c>
      <c r="P24" s="20"/>
      <c r="R24" s="26"/>
      <c r="S24" s="37">
        <f t="shared" si="2"/>
        <v>5.5431547619047623E-2</v>
      </c>
      <c r="T24" s="40">
        <f t="shared" si="3"/>
        <v>5.5431547619047623E-2</v>
      </c>
      <c r="U24" s="20"/>
      <c r="W24" s="26"/>
      <c r="X24" s="37">
        <f t="shared" si="4"/>
        <v>3.8433382137628098E-2</v>
      </c>
      <c r="Y24" s="40">
        <f t="shared" si="5"/>
        <v>3.8433382137628098E-2</v>
      </c>
      <c r="Z24" s="20"/>
      <c r="AB24" s="26"/>
      <c r="AC24" s="37">
        <f t="shared" si="6"/>
        <v>3.8433382137628098E-2</v>
      </c>
      <c r="AD24" s="40">
        <f t="shared" si="7"/>
        <v>3.8433382137628098E-2</v>
      </c>
      <c r="AE24" s="20"/>
      <c r="AG24" s="26"/>
      <c r="AH24" s="93">
        <f t="shared" si="8"/>
        <v>4.6932464878337861E-2</v>
      </c>
      <c r="AI24" s="51">
        <f t="shared" si="9"/>
        <v>4.6932464878337861E-2</v>
      </c>
      <c r="AJ24" s="20"/>
      <c r="AL24" s="26"/>
      <c r="AM24" s="93">
        <f t="shared" si="10"/>
        <v>4.6932464878337861E-2</v>
      </c>
      <c r="AN24" s="51">
        <f t="shared" si="11"/>
        <v>4.6932464878337861E-2</v>
      </c>
      <c r="AO24" s="20"/>
    </row>
    <row r="25" spans="2:41" x14ac:dyDescent="0.3">
      <c r="B25" s="26"/>
      <c r="C25" s="17" t="s">
        <v>12</v>
      </c>
      <c r="D25" s="51">
        <f>_xlfn.STDEV.P(AN7:AN36)</f>
        <v>1.2548705133804723E-2</v>
      </c>
      <c r="E25" s="20"/>
      <c r="F25" s="2"/>
      <c r="G25" s="26"/>
      <c r="H25" s="29">
        <v>44777</v>
      </c>
      <c r="I25" s="71">
        <v>2.774</v>
      </c>
      <c r="J25" s="72">
        <v>2.6880000000000002</v>
      </c>
      <c r="K25" s="20"/>
      <c r="M25" s="26"/>
      <c r="N25" s="37">
        <f t="shared" si="0"/>
        <v>-4.0342734737593713E-2</v>
      </c>
      <c r="O25" s="40">
        <f t="shared" si="1"/>
        <v>-4.0342734737593713E-2</v>
      </c>
      <c r="P25" s="20"/>
      <c r="R25" s="26"/>
      <c r="S25" s="37">
        <f t="shared" si="2"/>
        <v>4.0342734737593713E-2</v>
      </c>
      <c r="T25" s="40">
        <f t="shared" si="3"/>
        <v>4.0342734737593713E-2</v>
      </c>
      <c r="U25" s="20"/>
      <c r="W25" s="26"/>
      <c r="X25" s="37">
        <f t="shared" si="4"/>
        <v>-3.1002162941600523E-2</v>
      </c>
      <c r="Y25" s="40">
        <f t="shared" si="5"/>
        <v>-3.1002162941600523E-2</v>
      </c>
      <c r="Z25" s="20"/>
      <c r="AB25" s="26"/>
      <c r="AC25" s="37">
        <f t="shared" si="6"/>
        <v>3.1002162941600523E-2</v>
      </c>
      <c r="AD25" s="40">
        <f t="shared" si="7"/>
        <v>3.1002162941600523E-2</v>
      </c>
      <c r="AE25" s="20"/>
      <c r="AG25" s="26"/>
      <c r="AH25" s="93">
        <f t="shared" si="8"/>
        <v>-3.5672448839597116E-2</v>
      </c>
      <c r="AI25" s="51">
        <f t="shared" si="9"/>
        <v>-3.5672448839597116E-2</v>
      </c>
      <c r="AJ25" s="20"/>
      <c r="AL25" s="26"/>
      <c r="AM25" s="93">
        <f t="shared" si="10"/>
        <v>3.5672448839597116E-2</v>
      </c>
      <c r="AN25" s="51">
        <f t="shared" si="11"/>
        <v>3.5672448839597116E-2</v>
      </c>
      <c r="AO25" s="20"/>
    </row>
    <row r="26" spans="2:41" x14ac:dyDescent="0.3">
      <c r="B26" s="26"/>
      <c r="C26" s="18" t="s">
        <v>13</v>
      </c>
      <c r="D26" s="77">
        <f>(AN42-D24)/D25</f>
        <v>-1.7365780819573169</v>
      </c>
      <c r="E26" s="20"/>
      <c r="F26" s="2"/>
      <c r="G26" s="26"/>
      <c r="H26" s="29">
        <v>44776</v>
      </c>
      <c r="I26" s="71">
        <v>2.7080000000000002</v>
      </c>
      <c r="J26" s="72">
        <v>2.8010000000000002</v>
      </c>
      <c r="K26" s="20"/>
      <c r="M26" s="26"/>
      <c r="N26" s="37">
        <f t="shared" si="0"/>
        <v>2.7136046938027243E-2</v>
      </c>
      <c r="O26" s="40">
        <f t="shared" si="1"/>
        <v>2.7136046938027243E-2</v>
      </c>
      <c r="P26" s="20"/>
      <c r="R26" s="26"/>
      <c r="S26" s="37">
        <f t="shared" si="2"/>
        <v>2.7136046938027243E-2</v>
      </c>
      <c r="T26" s="40">
        <f t="shared" si="3"/>
        <v>2.7136046938027243E-2</v>
      </c>
      <c r="U26" s="20"/>
      <c r="W26" s="26"/>
      <c r="X26" s="37">
        <f t="shared" si="4"/>
        <v>3.4342688330871479E-2</v>
      </c>
      <c r="Y26" s="40">
        <f t="shared" si="5"/>
        <v>3.4342688330871479E-2</v>
      </c>
      <c r="Z26" s="20"/>
      <c r="AB26" s="26"/>
      <c r="AC26" s="37">
        <f t="shared" si="6"/>
        <v>3.4342688330871479E-2</v>
      </c>
      <c r="AD26" s="40">
        <f t="shared" si="7"/>
        <v>3.4342688330871479E-2</v>
      </c>
      <c r="AE26" s="20"/>
      <c r="AG26" s="26"/>
      <c r="AH26" s="93">
        <f t="shared" si="8"/>
        <v>3.0739367634449361E-2</v>
      </c>
      <c r="AI26" s="51">
        <f t="shared" si="9"/>
        <v>3.0739367634449361E-2</v>
      </c>
      <c r="AJ26" s="20"/>
      <c r="AL26" s="26"/>
      <c r="AM26" s="93">
        <f t="shared" si="10"/>
        <v>3.0739367634449361E-2</v>
      </c>
      <c r="AN26" s="51">
        <f t="shared" si="11"/>
        <v>3.0739367634449361E-2</v>
      </c>
      <c r="AO26" s="20"/>
    </row>
    <row r="27" spans="2:41" x14ac:dyDescent="0.3">
      <c r="B27" s="27"/>
      <c r="C27" s="21"/>
      <c r="D27" s="21"/>
      <c r="E27" s="22"/>
      <c r="F27" s="2"/>
      <c r="G27" s="26"/>
      <c r="H27" s="29">
        <v>44775</v>
      </c>
      <c r="I27" s="71">
        <v>2.706</v>
      </c>
      <c r="J27" s="72">
        <v>2.7269999999999999</v>
      </c>
      <c r="K27" s="20"/>
      <c r="M27" s="26"/>
      <c r="N27" s="37">
        <f t="shared" si="0"/>
        <v>-1.2314378848243481E-2</v>
      </c>
      <c r="O27" s="40">
        <f t="shared" si="1"/>
        <v>-1.2314378848243481E-2</v>
      </c>
      <c r="P27" s="20"/>
      <c r="R27" s="26"/>
      <c r="S27" s="37">
        <f t="shared" si="2"/>
        <v>1.2314378848243481E-2</v>
      </c>
      <c r="T27" s="40">
        <f t="shared" si="3"/>
        <v>1.2314378848243481E-2</v>
      </c>
      <c r="U27" s="20"/>
      <c r="W27" s="26"/>
      <c r="X27" s="37">
        <f t="shared" si="4"/>
        <v>7.7605321507760189E-3</v>
      </c>
      <c r="Y27" s="40">
        <f t="shared" si="5"/>
        <v>7.7605321507760189E-3</v>
      </c>
      <c r="Z27" s="20"/>
      <c r="AB27" s="26"/>
      <c r="AC27" s="37">
        <f t="shared" si="6"/>
        <v>7.7605321507760189E-3</v>
      </c>
      <c r="AD27" s="40">
        <f t="shared" si="7"/>
        <v>7.7605321507760189E-3</v>
      </c>
      <c r="AE27" s="20"/>
      <c r="AG27" s="26"/>
      <c r="AH27" s="93">
        <f t="shared" si="8"/>
        <v>-2.2769233487337313E-3</v>
      </c>
      <c r="AI27" s="51">
        <f t="shared" si="9"/>
        <v>-2.2769233487337313E-3</v>
      </c>
      <c r="AJ27" s="20"/>
      <c r="AL27" s="26"/>
      <c r="AM27" s="93">
        <f t="shared" si="10"/>
        <v>1.003745549950975E-2</v>
      </c>
      <c r="AN27" s="51">
        <f t="shared" si="11"/>
        <v>1.003745549950975E-2</v>
      </c>
      <c r="AO27" s="20"/>
    </row>
    <row r="28" spans="2:41" x14ac:dyDescent="0.3">
      <c r="F28" s="2"/>
      <c r="G28" s="26"/>
      <c r="H28" s="29">
        <v>44774</v>
      </c>
      <c r="I28" s="71">
        <v>2.827</v>
      </c>
      <c r="J28" s="72">
        <v>2.7610000000000001</v>
      </c>
      <c r="K28" s="20"/>
      <c r="M28" s="26"/>
      <c r="N28" s="37">
        <f t="shared" si="0"/>
        <v>-2.3346303501945467E-2</v>
      </c>
      <c r="O28" s="40">
        <f t="shared" si="1"/>
        <v>-2.3346303501945467E-2</v>
      </c>
      <c r="P28" s="20"/>
      <c r="R28" s="26"/>
      <c r="S28" s="37">
        <f t="shared" si="2"/>
        <v>2.3346303501945467E-2</v>
      </c>
      <c r="T28" s="40">
        <f t="shared" si="3"/>
        <v>2.3346303501945467E-2</v>
      </c>
      <c r="U28" s="20"/>
      <c r="W28" s="26"/>
      <c r="X28" s="37">
        <f t="shared" si="4"/>
        <v>-2.3346303501945467E-2</v>
      </c>
      <c r="Y28" s="40">
        <f t="shared" si="5"/>
        <v>-2.3346303501945467E-2</v>
      </c>
      <c r="Z28" s="20"/>
      <c r="AB28" s="26"/>
      <c r="AC28" s="37">
        <f t="shared" si="6"/>
        <v>2.3346303501945467E-2</v>
      </c>
      <c r="AD28" s="40">
        <f t="shared" si="7"/>
        <v>2.3346303501945467E-2</v>
      </c>
      <c r="AE28" s="20"/>
      <c r="AG28" s="26"/>
      <c r="AH28" s="93">
        <f t="shared" si="8"/>
        <v>-2.3346303501945467E-2</v>
      </c>
      <c r="AI28" s="51">
        <f t="shared" si="9"/>
        <v>-2.3346303501945467E-2</v>
      </c>
      <c r="AJ28" s="20"/>
      <c r="AL28" s="26"/>
      <c r="AM28" s="93">
        <f t="shared" si="10"/>
        <v>2.3346303501945467E-2</v>
      </c>
      <c r="AN28" s="51">
        <f t="shared" si="11"/>
        <v>2.3346303501945467E-2</v>
      </c>
      <c r="AO28" s="20"/>
    </row>
    <row r="29" spans="2:41" x14ac:dyDescent="0.3">
      <c r="G29" s="26"/>
      <c r="H29" s="29">
        <v>44771</v>
      </c>
      <c r="I29" s="71">
        <v>2.8260000000000001</v>
      </c>
      <c r="J29" s="72">
        <v>2.827</v>
      </c>
      <c r="K29" s="20"/>
      <c r="M29" s="26"/>
      <c r="N29" s="37">
        <f t="shared" si="0"/>
        <v>3.9062500000000434E-3</v>
      </c>
      <c r="O29" s="40">
        <f t="shared" si="1"/>
        <v>3.9062500000000434E-3</v>
      </c>
      <c r="P29" s="20"/>
      <c r="R29" s="26"/>
      <c r="S29" s="37">
        <f t="shared" si="2"/>
        <v>3.9062500000000434E-3</v>
      </c>
      <c r="T29" s="40">
        <f t="shared" si="3"/>
        <v>3.9062500000000434E-3</v>
      </c>
      <c r="U29" s="20"/>
      <c r="W29" s="26"/>
      <c r="X29" s="37">
        <f t="shared" si="4"/>
        <v>3.5385704175509196E-4</v>
      </c>
      <c r="Y29" s="40">
        <f t="shared" si="5"/>
        <v>3.5385704175509196E-4</v>
      </c>
      <c r="Z29" s="20"/>
      <c r="AB29" s="26"/>
      <c r="AC29" s="37">
        <f t="shared" si="6"/>
        <v>3.5385704175509196E-4</v>
      </c>
      <c r="AD29" s="40">
        <f t="shared" si="7"/>
        <v>3.5385704175509196E-4</v>
      </c>
      <c r="AE29" s="20"/>
      <c r="AG29" s="26"/>
      <c r="AH29" s="93">
        <f t="shared" si="8"/>
        <v>2.1300535208775674E-3</v>
      </c>
      <c r="AI29" s="51">
        <f t="shared" si="9"/>
        <v>2.1300535208775674E-3</v>
      </c>
      <c r="AJ29" s="20"/>
      <c r="AL29" s="26"/>
      <c r="AM29" s="93">
        <f t="shared" si="10"/>
        <v>2.1300535208775674E-3</v>
      </c>
      <c r="AN29" s="51">
        <f t="shared" si="11"/>
        <v>2.1300535208775674E-3</v>
      </c>
      <c r="AO29" s="20"/>
    </row>
    <row r="30" spans="2:41" x14ac:dyDescent="0.3">
      <c r="G30" s="26"/>
      <c r="H30" s="29">
        <v>44770</v>
      </c>
      <c r="I30" s="71">
        <v>2.952</v>
      </c>
      <c r="J30" s="72">
        <v>2.8159999999999998</v>
      </c>
      <c r="K30" s="20"/>
      <c r="M30" s="26"/>
      <c r="N30" s="37">
        <f t="shared" si="0"/>
        <v>-3.7922787837376223E-2</v>
      </c>
      <c r="O30" s="40">
        <f t="shared" si="1"/>
        <v>-3.7922787837376223E-2</v>
      </c>
      <c r="P30" s="20"/>
      <c r="R30" s="26"/>
      <c r="S30" s="37">
        <f t="shared" si="2"/>
        <v>3.7922787837376223E-2</v>
      </c>
      <c r="T30" s="40">
        <f t="shared" si="3"/>
        <v>3.7922787837376223E-2</v>
      </c>
      <c r="U30" s="20"/>
      <c r="W30" s="26"/>
      <c r="X30" s="37">
        <f t="shared" si="4"/>
        <v>-4.6070460704607089E-2</v>
      </c>
      <c r="Y30" s="40">
        <f t="shared" si="5"/>
        <v>-4.6070460704607089E-2</v>
      </c>
      <c r="Z30" s="20"/>
      <c r="AB30" s="26"/>
      <c r="AC30" s="37">
        <f t="shared" si="6"/>
        <v>4.6070460704607089E-2</v>
      </c>
      <c r="AD30" s="40">
        <f t="shared" si="7"/>
        <v>4.6070460704607089E-2</v>
      </c>
      <c r="AE30" s="20"/>
      <c r="AG30" s="26"/>
      <c r="AH30" s="93">
        <f t="shared" si="8"/>
        <v>-4.1996624270991656E-2</v>
      </c>
      <c r="AI30" s="51">
        <f t="shared" si="9"/>
        <v>-4.1996624270991656E-2</v>
      </c>
      <c r="AJ30" s="20"/>
      <c r="AL30" s="26"/>
      <c r="AM30" s="93">
        <f t="shared" si="10"/>
        <v>4.1996624270991656E-2</v>
      </c>
      <c r="AN30" s="51">
        <f t="shared" si="11"/>
        <v>4.1996624270991656E-2</v>
      </c>
      <c r="AO30" s="20"/>
    </row>
    <row r="31" spans="2:41" x14ac:dyDescent="0.3">
      <c r="G31" s="26"/>
      <c r="H31" s="29">
        <v>44769</v>
      </c>
      <c r="I31" s="71">
        <v>2.9020000000000001</v>
      </c>
      <c r="J31" s="72">
        <v>2.927</v>
      </c>
      <c r="K31" s="20"/>
      <c r="M31" s="26"/>
      <c r="N31" s="37">
        <f t="shared" si="0"/>
        <v>1.3855213023900255E-2</v>
      </c>
      <c r="O31" s="40">
        <f t="shared" si="1"/>
        <v>1.3855213023900255E-2</v>
      </c>
      <c r="P31" s="20"/>
      <c r="R31" s="26"/>
      <c r="S31" s="37">
        <f t="shared" si="2"/>
        <v>1.3855213023900255E-2</v>
      </c>
      <c r="T31" s="40">
        <f t="shared" si="3"/>
        <v>1.3855213023900255E-2</v>
      </c>
      <c r="U31" s="20"/>
      <c r="W31" s="26"/>
      <c r="X31" s="37">
        <f t="shared" si="4"/>
        <v>8.6147484493452487E-3</v>
      </c>
      <c r="Y31" s="40">
        <f t="shared" si="5"/>
        <v>8.6147484493452487E-3</v>
      </c>
      <c r="Z31" s="20"/>
      <c r="AB31" s="26"/>
      <c r="AC31" s="37">
        <f t="shared" si="6"/>
        <v>8.6147484493452487E-3</v>
      </c>
      <c r="AD31" s="40">
        <f t="shared" si="7"/>
        <v>8.6147484493452487E-3</v>
      </c>
      <c r="AE31" s="20"/>
      <c r="AG31" s="26"/>
      <c r="AH31" s="93">
        <f t="shared" si="8"/>
        <v>1.1234980736622751E-2</v>
      </c>
      <c r="AI31" s="51">
        <f t="shared" si="9"/>
        <v>1.1234980736622751E-2</v>
      </c>
      <c r="AJ31" s="20"/>
      <c r="AL31" s="26"/>
      <c r="AM31" s="93">
        <f t="shared" si="10"/>
        <v>1.1234980736622751E-2</v>
      </c>
      <c r="AN31" s="51">
        <f t="shared" si="11"/>
        <v>1.1234980736622751E-2</v>
      </c>
      <c r="AO31" s="20"/>
    </row>
    <row r="32" spans="2:41" x14ac:dyDescent="0.3">
      <c r="B32" s="2"/>
      <c r="C32" s="2"/>
      <c r="D32" s="2"/>
      <c r="E32" s="2"/>
      <c r="G32" s="26"/>
      <c r="H32" s="29">
        <v>44768</v>
      </c>
      <c r="I32" s="71">
        <v>2.907</v>
      </c>
      <c r="J32" s="72">
        <v>2.887</v>
      </c>
      <c r="K32" s="20"/>
      <c r="M32" s="26"/>
      <c r="N32" s="37">
        <f t="shared" si="0"/>
        <v>-1.6354344122657596E-2</v>
      </c>
      <c r="O32" s="40">
        <f t="shared" si="1"/>
        <v>-1.6354344122657596E-2</v>
      </c>
      <c r="P32" s="20"/>
      <c r="R32" s="26"/>
      <c r="S32" s="37">
        <f t="shared" si="2"/>
        <v>1.6354344122657596E-2</v>
      </c>
      <c r="T32" s="40">
        <f t="shared" si="3"/>
        <v>1.6354344122657596E-2</v>
      </c>
      <c r="U32" s="20"/>
      <c r="W32" s="26"/>
      <c r="X32" s="37">
        <f t="shared" si="4"/>
        <v>-6.8799449604403226E-3</v>
      </c>
      <c r="Y32" s="40">
        <f t="shared" si="5"/>
        <v>-6.8799449604403226E-3</v>
      </c>
      <c r="Z32" s="20"/>
      <c r="AB32" s="26"/>
      <c r="AC32" s="37">
        <f t="shared" si="6"/>
        <v>6.8799449604403226E-3</v>
      </c>
      <c r="AD32" s="40">
        <f t="shared" si="7"/>
        <v>6.8799449604403226E-3</v>
      </c>
      <c r="AE32" s="20"/>
      <c r="AG32" s="26"/>
      <c r="AH32" s="93">
        <f t="shared" si="8"/>
        <v>-1.161714454154896E-2</v>
      </c>
      <c r="AI32" s="51">
        <f t="shared" si="9"/>
        <v>-1.161714454154896E-2</v>
      </c>
      <c r="AJ32" s="20"/>
      <c r="AL32" s="26"/>
      <c r="AM32" s="93">
        <f t="shared" si="10"/>
        <v>1.161714454154896E-2</v>
      </c>
      <c r="AN32" s="51">
        <f t="shared" si="11"/>
        <v>1.161714454154896E-2</v>
      </c>
      <c r="AO32" s="20"/>
    </row>
    <row r="33" spans="7:41" x14ac:dyDescent="0.3">
      <c r="G33" s="26"/>
      <c r="H33" s="29">
        <v>44767</v>
      </c>
      <c r="I33" s="71">
        <v>2.8690000000000002</v>
      </c>
      <c r="J33" s="72">
        <v>2.9350000000000001</v>
      </c>
      <c r="K33" s="20"/>
      <c r="M33" s="26"/>
      <c r="N33" s="37">
        <f t="shared" si="0"/>
        <v>1.6626255628680305E-2</v>
      </c>
      <c r="O33" s="40">
        <f t="shared" si="1"/>
        <v>1.6626255628680305E-2</v>
      </c>
      <c r="P33" s="20"/>
      <c r="R33" s="26"/>
      <c r="S33" s="37">
        <f t="shared" si="2"/>
        <v>1.6626255628680305E-2</v>
      </c>
      <c r="T33" s="40">
        <f t="shared" si="3"/>
        <v>1.6626255628680305E-2</v>
      </c>
      <c r="U33" s="20"/>
      <c r="W33" s="26"/>
      <c r="X33" s="37">
        <f t="shared" si="4"/>
        <v>2.3004531195538455E-2</v>
      </c>
      <c r="Y33" s="40">
        <f t="shared" si="5"/>
        <v>2.3004531195538455E-2</v>
      </c>
      <c r="Z33" s="20"/>
      <c r="AB33" s="26"/>
      <c r="AC33" s="37">
        <f t="shared" si="6"/>
        <v>2.3004531195538455E-2</v>
      </c>
      <c r="AD33" s="40">
        <f t="shared" si="7"/>
        <v>2.3004531195538455E-2</v>
      </c>
      <c r="AE33" s="20"/>
      <c r="AG33" s="26"/>
      <c r="AH33" s="93">
        <f t="shared" si="8"/>
        <v>1.9815393412109382E-2</v>
      </c>
      <c r="AI33" s="51">
        <f t="shared" si="9"/>
        <v>1.9815393412109382E-2</v>
      </c>
      <c r="AJ33" s="20"/>
      <c r="AL33" s="26"/>
      <c r="AM33" s="93">
        <f t="shared" si="10"/>
        <v>1.9815393412109382E-2</v>
      </c>
      <c r="AN33" s="51">
        <f t="shared" si="11"/>
        <v>1.9815393412109382E-2</v>
      </c>
      <c r="AO33" s="20"/>
    </row>
    <row r="34" spans="7:41" x14ac:dyDescent="0.3">
      <c r="G34" s="26"/>
      <c r="H34" s="29">
        <v>44764</v>
      </c>
      <c r="I34" s="71">
        <v>3.0529999999999999</v>
      </c>
      <c r="J34" s="72">
        <v>2.887</v>
      </c>
      <c r="K34" s="20"/>
      <c r="M34" s="26"/>
      <c r="N34" s="37">
        <f t="shared" si="0"/>
        <v>-4.8137157929442766E-2</v>
      </c>
      <c r="O34" s="40">
        <f t="shared" si="1"/>
        <v>-4.8137157929442766E-2</v>
      </c>
      <c r="P34" s="20"/>
      <c r="R34" s="26"/>
      <c r="S34" s="37">
        <f t="shared" si="2"/>
        <v>4.8137157929442766E-2</v>
      </c>
      <c r="T34" s="40">
        <f t="shared" si="3"/>
        <v>4.8137157929442766E-2</v>
      </c>
      <c r="U34" s="20"/>
      <c r="W34" s="26"/>
      <c r="X34" s="37">
        <f t="shared" si="4"/>
        <v>-5.4372748116606591E-2</v>
      </c>
      <c r="Y34" s="40">
        <f t="shared" si="5"/>
        <v>-5.4372748116606591E-2</v>
      </c>
      <c r="Z34" s="20"/>
      <c r="AB34" s="26"/>
      <c r="AC34" s="37">
        <f t="shared" si="6"/>
        <v>5.4372748116606591E-2</v>
      </c>
      <c r="AD34" s="40">
        <f t="shared" si="7"/>
        <v>5.4372748116606591E-2</v>
      </c>
      <c r="AE34" s="20"/>
      <c r="AG34" s="26"/>
      <c r="AH34" s="93">
        <f t="shared" si="8"/>
        <v>-5.1254953023024678E-2</v>
      </c>
      <c r="AI34" s="51">
        <f t="shared" si="9"/>
        <v>-5.1254953023024678E-2</v>
      </c>
      <c r="AJ34" s="20"/>
      <c r="AL34" s="26"/>
      <c r="AM34" s="93">
        <f t="shared" si="10"/>
        <v>5.1254953023024678E-2</v>
      </c>
      <c r="AN34" s="51">
        <f t="shared" si="11"/>
        <v>5.1254953023024678E-2</v>
      </c>
      <c r="AO34" s="20"/>
    </row>
    <row r="35" spans="7:41" x14ac:dyDescent="0.3">
      <c r="G35" s="26"/>
      <c r="H35" s="29">
        <v>44763</v>
      </c>
      <c r="I35" s="71">
        <v>3.016</v>
      </c>
      <c r="J35" s="72">
        <v>3.0329999999999999</v>
      </c>
      <c r="K35" s="20"/>
      <c r="M35" s="26"/>
      <c r="N35" s="37">
        <f t="shared" si="0"/>
        <v>-1.6458196181698137E-3</v>
      </c>
      <c r="O35" s="40">
        <f t="shared" si="1"/>
        <v>-1.6458196181698137E-3</v>
      </c>
      <c r="P35" s="20"/>
      <c r="R35" s="26"/>
      <c r="S35" s="37">
        <f t="shared" si="2"/>
        <v>1.6458196181698137E-3</v>
      </c>
      <c r="T35" s="40">
        <f t="shared" si="3"/>
        <v>1.6458196181698137E-3</v>
      </c>
      <c r="U35" s="20"/>
      <c r="W35" s="26"/>
      <c r="X35" s="37">
        <f t="shared" si="4"/>
        <v>5.6366047745357774E-3</v>
      </c>
      <c r="Y35" s="40">
        <f t="shared" si="5"/>
        <v>5.6366047745357774E-3</v>
      </c>
      <c r="Z35" s="20"/>
      <c r="AB35" s="26"/>
      <c r="AC35" s="37">
        <f t="shared" si="6"/>
        <v>5.6366047745357774E-3</v>
      </c>
      <c r="AD35" s="40">
        <f t="shared" si="7"/>
        <v>5.6366047745357774E-3</v>
      </c>
      <c r="AE35" s="20"/>
      <c r="AG35" s="26"/>
      <c r="AH35" s="93">
        <f t="shared" si="8"/>
        <v>1.9953925781829819E-3</v>
      </c>
      <c r="AI35" s="51">
        <f t="shared" si="9"/>
        <v>1.9953925781829819E-3</v>
      </c>
      <c r="AJ35" s="20"/>
      <c r="AL35" s="26"/>
      <c r="AM35" s="93">
        <f t="shared" si="10"/>
        <v>3.6412121963527956E-3</v>
      </c>
      <c r="AN35" s="51">
        <f t="shared" si="11"/>
        <v>3.6412121963527956E-3</v>
      </c>
      <c r="AO35" s="20"/>
    </row>
    <row r="36" spans="7:41" x14ac:dyDescent="0.3">
      <c r="G36" s="26"/>
      <c r="H36" s="29">
        <v>44762</v>
      </c>
      <c r="I36" s="71">
        <v>2.9980000000000002</v>
      </c>
      <c r="J36" s="72">
        <v>3.0379999999999998</v>
      </c>
      <c r="K36" s="20"/>
      <c r="M36" s="26"/>
      <c r="N36" s="44">
        <f t="shared" si="0"/>
        <v>-1.6431153466974491E-3</v>
      </c>
      <c r="O36" s="47">
        <f t="shared" si="1"/>
        <v>-1.6431153466974491E-3</v>
      </c>
      <c r="P36" s="20"/>
      <c r="Q36" s="3"/>
      <c r="R36" s="26"/>
      <c r="S36" s="44">
        <f t="shared" si="2"/>
        <v>1.6431153466974491E-3</v>
      </c>
      <c r="T36" s="47">
        <f t="shared" si="3"/>
        <v>1.6431153466974491E-3</v>
      </c>
      <c r="U36" s="20"/>
      <c r="W36" s="17"/>
      <c r="X36" s="44">
        <f t="shared" si="4"/>
        <v>1.3342228152101263E-2</v>
      </c>
      <c r="Y36" s="47">
        <f t="shared" si="5"/>
        <v>1.3342228152101263E-2</v>
      </c>
      <c r="Z36" s="17"/>
      <c r="AA36" s="3"/>
      <c r="AB36" s="17"/>
      <c r="AC36" s="44">
        <f t="shared" si="6"/>
        <v>1.3342228152101263E-2</v>
      </c>
      <c r="AD36" s="47">
        <f t="shared" si="7"/>
        <v>1.3342228152101263E-2</v>
      </c>
      <c r="AE36" s="17"/>
      <c r="AF36" s="3"/>
      <c r="AG36" s="17"/>
      <c r="AH36" s="52">
        <f t="shared" si="8"/>
        <v>5.8495564027019071E-3</v>
      </c>
      <c r="AI36" s="55">
        <f t="shared" si="9"/>
        <v>5.8495564027019071E-3</v>
      </c>
      <c r="AJ36" s="17"/>
      <c r="AK36" s="3"/>
      <c r="AL36" s="17"/>
      <c r="AM36" s="52">
        <f t="shared" si="10"/>
        <v>7.4926717493993562E-3</v>
      </c>
      <c r="AN36" s="55">
        <f t="shared" si="11"/>
        <v>7.4926717493993562E-3</v>
      </c>
      <c r="AO36" s="17"/>
    </row>
    <row r="37" spans="7:41" x14ac:dyDescent="0.3">
      <c r="G37" s="26"/>
      <c r="H37" s="58">
        <v>44761</v>
      </c>
      <c r="I37" s="73">
        <v>2.9980000000000002</v>
      </c>
      <c r="J37" s="74">
        <v>3.0430000000000001</v>
      </c>
      <c r="K37" s="20"/>
      <c r="M37" s="27"/>
      <c r="N37" s="21"/>
      <c r="O37" s="21"/>
      <c r="P37" s="22"/>
      <c r="R37" s="27"/>
      <c r="S37" s="21"/>
      <c r="T37" s="21"/>
      <c r="U37" s="22"/>
      <c r="W37" s="27"/>
      <c r="X37" s="21"/>
      <c r="Y37" s="21"/>
      <c r="Z37" s="22"/>
      <c r="AB37" s="27"/>
      <c r="AC37" s="21"/>
      <c r="AD37" s="21"/>
      <c r="AE37" s="22"/>
      <c r="AG37" s="27"/>
      <c r="AH37" s="21"/>
      <c r="AI37" s="21"/>
      <c r="AJ37" s="22"/>
      <c r="AL37" s="27"/>
      <c r="AM37" s="21"/>
      <c r="AN37" s="21"/>
      <c r="AO37" s="22"/>
    </row>
    <row r="38" spans="7:41" x14ac:dyDescent="0.3">
      <c r="G38" s="27"/>
      <c r="H38" s="32"/>
      <c r="I38" s="92"/>
      <c r="J38" s="92"/>
      <c r="K38" s="22"/>
    </row>
    <row r="39" spans="7:41" x14ac:dyDescent="0.3">
      <c r="H39" s="28"/>
      <c r="M39" s="23"/>
      <c r="N39" s="24"/>
      <c r="O39" s="24"/>
      <c r="P39" s="25"/>
      <c r="R39" s="23"/>
      <c r="S39" s="24"/>
      <c r="T39" s="24"/>
      <c r="U39" s="25"/>
      <c r="W39" s="23"/>
      <c r="X39" s="24"/>
      <c r="Y39" s="24"/>
      <c r="Z39" s="25"/>
      <c r="AB39" s="23"/>
      <c r="AC39" s="24"/>
      <c r="AD39" s="24"/>
      <c r="AE39" s="25"/>
      <c r="AG39" s="23"/>
      <c r="AH39" s="24"/>
      <c r="AI39" s="24"/>
      <c r="AJ39" s="25"/>
      <c r="AL39" s="23"/>
      <c r="AM39" s="24"/>
      <c r="AN39" s="24"/>
      <c r="AO39" s="25"/>
    </row>
    <row r="40" spans="7:41" ht="18" x14ac:dyDescent="0.35">
      <c r="H40" s="28"/>
      <c r="M40" s="26"/>
      <c r="N40" s="211" t="s">
        <v>74</v>
      </c>
      <c r="O40" s="213"/>
      <c r="P40" s="20"/>
      <c r="R40" s="26"/>
      <c r="S40" s="214" t="s">
        <v>75</v>
      </c>
      <c r="T40" s="216"/>
      <c r="U40" s="20"/>
      <c r="W40" s="26"/>
      <c r="X40" s="211" t="s">
        <v>70</v>
      </c>
      <c r="Y40" s="213"/>
      <c r="Z40" s="20"/>
      <c r="AB40" s="26"/>
      <c r="AC40" s="214" t="s">
        <v>71</v>
      </c>
      <c r="AD40" s="216"/>
      <c r="AE40" s="20"/>
      <c r="AG40" s="26"/>
      <c r="AH40" s="211" t="s">
        <v>180</v>
      </c>
      <c r="AI40" s="213"/>
      <c r="AJ40" s="20"/>
      <c r="AL40" s="26"/>
      <c r="AM40" s="214" t="s">
        <v>181</v>
      </c>
      <c r="AN40" s="216"/>
      <c r="AO40" s="20"/>
    </row>
    <row r="41" spans="7:41" x14ac:dyDescent="0.3">
      <c r="H41" s="28"/>
      <c r="M41" s="26"/>
      <c r="N41" s="33" t="s">
        <v>82</v>
      </c>
      <c r="O41" s="36" t="s">
        <v>9</v>
      </c>
      <c r="P41" s="20"/>
      <c r="R41" s="26"/>
      <c r="S41" s="56" t="s">
        <v>82</v>
      </c>
      <c r="T41" s="36" t="s">
        <v>9</v>
      </c>
      <c r="U41" s="20"/>
      <c r="W41" s="26"/>
      <c r="X41" s="33" t="s">
        <v>82</v>
      </c>
      <c r="Y41" s="36" t="s">
        <v>9</v>
      </c>
      <c r="Z41" s="20"/>
      <c r="AB41" s="26"/>
      <c r="AC41" s="56" t="s">
        <v>82</v>
      </c>
      <c r="AD41" s="36" t="s">
        <v>9</v>
      </c>
      <c r="AE41" s="20"/>
      <c r="AG41" s="26"/>
      <c r="AH41" s="56" t="s">
        <v>82</v>
      </c>
      <c r="AI41" s="36" t="s">
        <v>9</v>
      </c>
      <c r="AJ41" s="20"/>
      <c r="AL41" s="26"/>
      <c r="AM41" s="56" t="s">
        <v>82</v>
      </c>
      <c r="AN41" s="36" t="s">
        <v>9</v>
      </c>
      <c r="AO41" s="20"/>
    </row>
    <row r="42" spans="7:41" x14ac:dyDescent="0.3">
      <c r="H42" s="28"/>
      <c r="M42" s="26"/>
      <c r="N42" s="44">
        <f>IF(OR(D9="",J7=""),"",(D9-J7)/J7)</f>
        <v>-5.2508751458575833E-3</v>
      </c>
      <c r="O42" s="55">
        <f>AVERAGE(N42:N42)</f>
        <v>-5.2508751458575833E-3</v>
      </c>
      <c r="P42" s="20"/>
      <c r="R42" s="26"/>
      <c r="S42" s="41">
        <f>IFERROR(SQRT((N42)^2),"")</f>
        <v>5.2508751458575833E-3</v>
      </c>
      <c r="T42" s="54">
        <f>AVERAGE(S42:S42)</f>
        <v>5.2508751458575833E-3</v>
      </c>
      <c r="U42" s="20"/>
      <c r="W42" s="26"/>
      <c r="X42" s="44">
        <f>IFERROR((D9-I6)/I6,"")</f>
        <v>9.174311926605545E-3</v>
      </c>
      <c r="Y42" s="55">
        <f>AVERAGE(X42:X42)</f>
        <v>9.174311926605545E-3</v>
      </c>
      <c r="Z42" s="20"/>
      <c r="AB42" s="26"/>
      <c r="AC42" s="41">
        <f>IFERROR(SQRT((X42)^2),"")</f>
        <v>9.174311926605545E-3</v>
      </c>
      <c r="AD42" s="66">
        <f>AVERAGE(AC42:AC42)</f>
        <v>9.174311926605545E-3</v>
      </c>
      <c r="AE42" s="20"/>
      <c r="AG42" s="26"/>
      <c r="AH42" s="41">
        <f>AVERAGE(N42,X42)</f>
        <v>1.9617183903739809E-3</v>
      </c>
      <c r="AI42" s="66">
        <f>AVERAGE(AH42:AH42)</f>
        <v>1.9617183903739809E-3</v>
      </c>
      <c r="AJ42" s="20"/>
      <c r="AL42" s="26"/>
      <c r="AM42" s="41">
        <f>IFERROR(SQRT((AH42)^2),"")</f>
        <v>1.9617183903739809E-3</v>
      </c>
      <c r="AN42" s="66">
        <f>AVERAGE(AM42:AM42)</f>
        <v>1.9617183903739809E-3</v>
      </c>
      <c r="AO42" s="20"/>
    </row>
    <row r="43" spans="7:41" x14ac:dyDescent="0.3">
      <c r="H43" s="28"/>
      <c r="M43" s="27"/>
      <c r="N43" s="21"/>
      <c r="O43" s="21"/>
      <c r="P43" s="22"/>
      <c r="R43" s="27"/>
      <c r="S43" s="21"/>
      <c r="T43" s="21"/>
      <c r="U43" s="22"/>
      <c r="W43" s="27"/>
      <c r="X43" s="21"/>
      <c r="Y43" s="21"/>
      <c r="Z43" s="22"/>
      <c r="AB43" s="27"/>
      <c r="AC43" s="21"/>
      <c r="AD43" s="21"/>
      <c r="AE43" s="22"/>
      <c r="AG43" s="27"/>
      <c r="AH43" s="21"/>
      <c r="AI43" s="21"/>
      <c r="AJ43" s="22"/>
      <c r="AL43" s="27"/>
      <c r="AM43" s="21"/>
      <c r="AN43" s="21"/>
      <c r="AO43" s="22"/>
    </row>
    <row r="44" spans="7:41" x14ac:dyDescent="0.3">
      <c r="H44" s="28"/>
    </row>
    <row r="45" spans="7:41" x14ac:dyDescent="0.3">
      <c r="H45" s="28"/>
    </row>
    <row r="46" spans="7:41" x14ac:dyDescent="0.3">
      <c r="H46" s="28"/>
    </row>
    <row r="47" spans="7:41" x14ac:dyDescent="0.3">
      <c r="H47" s="28"/>
    </row>
    <row r="48" spans="7:41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20">
    <mergeCell ref="C12:D12"/>
    <mergeCell ref="B2:E3"/>
    <mergeCell ref="H3:J3"/>
    <mergeCell ref="N3:O3"/>
    <mergeCell ref="S3:T3"/>
    <mergeCell ref="AH3:AI3"/>
    <mergeCell ref="AM3:AN3"/>
    <mergeCell ref="I4:J4"/>
    <mergeCell ref="C7:D7"/>
    <mergeCell ref="C11:D11"/>
    <mergeCell ref="X3:Y3"/>
    <mergeCell ref="AC3:AD3"/>
    <mergeCell ref="AH40:AI40"/>
    <mergeCell ref="AM40:AN40"/>
    <mergeCell ref="C17:D17"/>
    <mergeCell ref="C22:D22"/>
    <mergeCell ref="N40:O40"/>
    <mergeCell ref="S40:T40"/>
    <mergeCell ref="X40:Y40"/>
    <mergeCell ref="AC40:AD40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5FB1A-F0DD-4479-809C-8AF90BB1C53D}">
  <sheetPr codeName="Sheet18"/>
  <dimension ref="B2:AO160"/>
  <sheetViews>
    <sheetView showGridLines="0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10" width="18.109375" customWidth="1"/>
    <col min="11" max="13" width="2.88671875" customWidth="1"/>
    <col min="14" max="15" width="34.6640625" customWidth="1"/>
    <col min="16" max="18" width="2.88671875" customWidth="1"/>
    <col min="19" max="20" width="34.6640625" customWidth="1"/>
    <col min="21" max="23" width="2.88671875" customWidth="1"/>
    <col min="24" max="25" width="34.6640625" customWidth="1"/>
    <col min="26" max="28" width="2.88671875" customWidth="1"/>
    <col min="29" max="30" width="34.6640625" customWidth="1"/>
    <col min="31" max="33" width="2.88671875" customWidth="1"/>
    <col min="34" max="35" width="34.6640625" customWidth="1"/>
    <col min="36" max="38" width="2.88671875" customWidth="1"/>
    <col min="39" max="40" width="34.6640625" customWidth="1"/>
    <col min="41" max="41" width="2.88671875" customWidth="1"/>
  </cols>
  <sheetData>
    <row r="2" spans="2:41" x14ac:dyDescent="0.3">
      <c r="B2" s="128" t="str">
        <f>_xll.TR("US10YT=RR","CF_Yield","CH=Fd RH=IN",C8)</f>
        <v>Updated at 12:45:07</v>
      </c>
      <c r="C2" s="129"/>
      <c r="D2" s="129"/>
      <c r="E2" s="130"/>
      <c r="F2" s="2"/>
      <c r="G2" s="23"/>
      <c r="H2" s="64" t="str">
        <f>_xll.RHistory("US10YT=RR",".Timestamp;.Open;.Close","NBROWS:32 INTERVAL:1D",,"TSREPEAT:NO CH:Fd",H5)</f>
        <v>Updated at 12:09:15</v>
      </c>
      <c r="I2" s="24"/>
      <c r="J2" s="24"/>
      <c r="K2" s="25"/>
      <c r="M2" s="23"/>
      <c r="N2" s="24"/>
      <c r="O2" s="24"/>
      <c r="P2" s="25"/>
      <c r="R2" s="23"/>
      <c r="S2" s="24"/>
      <c r="T2" s="24"/>
      <c r="U2" s="25"/>
      <c r="W2" s="23"/>
      <c r="X2" s="24"/>
      <c r="Y2" s="24"/>
      <c r="Z2" s="25"/>
      <c r="AB2" s="23"/>
      <c r="AC2" s="24"/>
      <c r="AD2" s="24"/>
      <c r="AE2" s="25"/>
      <c r="AG2" s="23"/>
      <c r="AH2" s="24"/>
      <c r="AI2" s="24"/>
      <c r="AJ2" s="25"/>
      <c r="AL2" s="23"/>
      <c r="AM2" s="24"/>
      <c r="AN2" s="24"/>
      <c r="AO2" s="25"/>
    </row>
    <row r="3" spans="2:41" ht="18" x14ac:dyDescent="0.35">
      <c r="B3" s="219"/>
      <c r="C3" s="220"/>
      <c r="D3" s="220"/>
      <c r="E3" s="221"/>
      <c r="F3" s="2"/>
      <c r="G3" s="26"/>
      <c r="H3" s="211" t="s">
        <v>83</v>
      </c>
      <c r="I3" s="212"/>
      <c r="J3" s="213"/>
      <c r="K3" s="20"/>
      <c r="M3" s="26"/>
      <c r="N3" s="211" t="s">
        <v>72</v>
      </c>
      <c r="O3" s="213"/>
      <c r="P3" s="20"/>
      <c r="R3" s="26"/>
      <c r="S3" s="214" t="s">
        <v>73</v>
      </c>
      <c r="T3" s="216"/>
      <c r="U3" s="20"/>
      <c r="W3" s="26"/>
      <c r="X3" s="211" t="s">
        <v>68</v>
      </c>
      <c r="Y3" s="213"/>
      <c r="Z3" s="20"/>
      <c r="AB3" s="26"/>
      <c r="AC3" s="214" t="s">
        <v>69</v>
      </c>
      <c r="AD3" s="216"/>
      <c r="AE3" s="20"/>
      <c r="AG3" s="26"/>
      <c r="AH3" s="211" t="s">
        <v>31</v>
      </c>
      <c r="AI3" s="213"/>
      <c r="AJ3" s="20"/>
      <c r="AL3" s="26"/>
      <c r="AM3" s="214" t="s">
        <v>32</v>
      </c>
      <c r="AN3" s="216"/>
      <c r="AO3" s="20"/>
    </row>
    <row r="4" spans="2:41" x14ac:dyDescent="0.3">
      <c r="F4" s="2"/>
      <c r="G4" s="26"/>
      <c r="H4" s="27"/>
      <c r="I4" s="217" t="s">
        <v>146</v>
      </c>
      <c r="J4" s="218"/>
      <c r="K4" s="20"/>
      <c r="M4" s="26"/>
      <c r="N4" s="33" t="s">
        <v>146</v>
      </c>
      <c r="O4" s="36" t="s">
        <v>9</v>
      </c>
      <c r="P4" s="20"/>
      <c r="R4" s="26"/>
      <c r="S4" s="33" t="s">
        <v>146</v>
      </c>
      <c r="T4" s="36" t="s">
        <v>9</v>
      </c>
      <c r="U4" s="20"/>
      <c r="W4" s="26"/>
      <c r="X4" s="33" t="s">
        <v>146</v>
      </c>
      <c r="Y4" s="36" t="s">
        <v>9</v>
      </c>
      <c r="Z4" s="20"/>
      <c r="AB4" s="26"/>
      <c r="AC4" s="33" t="s">
        <v>146</v>
      </c>
      <c r="AD4" s="36" t="s">
        <v>9</v>
      </c>
      <c r="AE4" s="20"/>
      <c r="AG4" s="26"/>
      <c r="AH4" s="33" t="s">
        <v>146</v>
      </c>
      <c r="AI4" s="36" t="s">
        <v>9</v>
      </c>
      <c r="AJ4" s="20"/>
      <c r="AL4" s="26"/>
      <c r="AM4" s="33" t="s">
        <v>146</v>
      </c>
      <c r="AN4" s="36" t="s">
        <v>9</v>
      </c>
      <c r="AO4" s="20"/>
    </row>
    <row r="5" spans="2:41" hidden="1" x14ac:dyDescent="0.3">
      <c r="F5" s="2"/>
      <c r="G5" s="26"/>
      <c r="H5" s="110" t="s">
        <v>22</v>
      </c>
      <c r="I5" s="111" t="s">
        <v>62</v>
      </c>
      <c r="J5" s="112" t="s">
        <v>63</v>
      </c>
      <c r="K5" s="20"/>
      <c r="M5" s="26"/>
      <c r="N5" s="26"/>
      <c r="O5" s="17"/>
      <c r="P5" s="20"/>
      <c r="R5" s="26"/>
      <c r="S5" s="26"/>
      <c r="T5" s="17"/>
      <c r="U5" s="20"/>
      <c r="W5" s="26"/>
      <c r="X5" s="26"/>
      <c r="Y5" s="17"/>
      <c r="Z5" s="20"/>
      <c r="AB5" s="26"/>
      <c r="AC5" s="26"/>
      <c r="AD5" s="17"/>
      <c r="AE5" s="20"/>
      <c r="AG5" s="26"/>
      <c r="AH5" s="26"/>
      <c r="AI5" s="17"/>
      <c r="AJ5" s="20"/>
      <c r="AL5" s="26"/>
      <c r="AM5" s="26"/>
      <c r="AN5" s="17"/>
      <c r="AO5" s="20"/>
    </row>
    <row r="6" spans="2:41" x14ac:dyDescent="0.3">
      <c r="B6" s="23"/>
      <c r="C6" s="63"/>
      <c r="D6" s="24"/>
      <c r="E6" s="25"/>
      <c r="F6" s="2"/>
      <c r="G6" s="26"/>
      <c r="H6" s="29">
        <v>44804</v>
      </c>
      <c r="I6" s="71">
        <v>3.1080000000000001</v>
      </c>
      <c r="J6" s="114">
        <v>3.1550000000000002</v>
      </c>
      <c r="K6" s="20"/>
      <c r="M6" s="26"/>
      <c r="N6" s="37">
        <f t="shared" ref="N6:N36" si="0">IF(OR(J6="",J7=""),"",(J6-J7)/J7)</f>
        <v>1.4469453376205909E-2</v>
      </c>
      <c r="O6" s="40">
        <f t="shared" ref="O6:O36" si="1">AVERAGE(N6:N6)</f>
        <v>1.4469453376205909E-2</v>
      </c>
      <c r="P6" s="20"/>
      <c r="R6" s="26"/>
      <c r="S6" s="37">
        <f t="shared" ref="S6:S36" si="2">IF(OR(J6="",J7=""),"",SQRT(((J6-J7)/J7)^2))</f>
        <v>1.4469453376205909E-2</v>
      </c>
      <c r="T6" s="40">
        <f t="shared" ref="T6:T36" si="3">AVERAGE(S6:S6)</f>
        <v>1.4469453376205909E-2</v>
      </c>
      <c r="U6" s="20"/>
      <c r="W6" s="26"/>
      <c r="X6" s="37">
        <f t="shared" ref="X6:X36" si="4">IFERROR((J6-I6)/I6,"")</f>
        <v>1.5122265122265171E-2</v>
      </c>
      <c r="Y6" s="40">
        <f t="shared" ref="Y6:Y36" si="5">AVERAGE(X6:X6)</f>
        <v>1.5122265122265171E-2</v>
      </c>
      <c r="Z6" s="20"/>
      <c r="AB6" s="26"/>
      <c r="AC6" s="37">
        <f t="shared" ref="AC6:AC36" si="6">IFERROR(SQRT(((J6-I6)/I6)^2),"")</f>
        <v>1.5122265122265171E-2</v>
      </c>
      <c r="AD6" s="40">
        <f t="shared" ref="AD6:AD36" si="7">AVERAGE(AC6:AC6)</f>
        <v>1.5122265122265171E-2</v>
      </c>
      <c r="AE6" s="20"/>
      <c r="AG6" s="26"/>
      <c r="AH6" s="93">
        <f t="shared" ref="AH6:AH36" si="8">IFERROR(AVERAGE(N6,X6),"")</f>
        <v>1.479585924923554E-2</v>
      </c>
      <c r="AI6" s="51">
        <f t="shared" ref="AI6:AI36" si="9">AVERAGE(AH6:AH6)</f>
        <v>1.479585924923554E-2</v>
      </c>
      <c r="AJ6" s="20"/>
      <c r="AL6" s="26"/>
      <c r="AM6" s="93">
        <f t="shared" ref="AM6:AM36" si="10">IFERROR(AVERAGE(S6,AC6),"")</f>
        <v>1.479585924923554E-2</v>
      </c>
      <c r="AN6" s="51">
        <f t="shared" ref="AN6:AN36" si="11">AVERAGE(AM6:AM6)</f>
        <v>1.479585924923554E-2</v>
      </c>
      <c r="AO6" s="20"/>
    </row>
    <row r="7" spans="2:41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3.097</v>
      </c>
      <c r="J7" s="72">
        <v>3.11</v>
      </c>
      <c r="K7" s="20"/>
      <c r="M7" s="26"/>
      <c r="N7" s="37">
        <f t="shared" si="0"/>
        <v>0</v>
      </c>
      <c r="O7" s="40">
        <f t="shared" si="1"/>
        <v>0</v>
      </c>
      <c r="P7" s="20"/>
      <c r="R7" s="26"/>
      <c r="S7" s="37">
        <f t="shared" si="2"/>
        <v>0</v>
      </c>
      <c r="T7" s="40">
        <f t="shared" si="3"/>
        <v>0</v>
      </c>
      <c r="U7" s="20"/>
      <c r="W7" s="26"/>
      <c r="X7" s="37">
        <f t="shared" si="4"/>
        <v>4.1976105908943821E-3</v>
      </c>
      <c r="Y7" s="40">
        <f t="shared" si="5"/>
        <v>4.1976105908943821E-3</v>
      </c>
      <c r="Z7" s="20"/>
      <c r="AB7" s="26"/>
      <c r="AC7" s="37">
        <f t="shared" si="6"/>
        <v>4.1976105908943821E-3</v>
      </c>
      <c r="AD7" s="40">
        <f t="shared" si="7"/>
        <v>4.1976105908943821E-3</v>
      </c>
      <c r="AE7" s="20"/>
      <c r="AG7" s="26"/>
      <c r="AH7" s="93">
        <f t="shared" si="8"/>
        <v>2.098805295447191E-3</v>
      </c>
      <c r="AI7" s="51">
        <f t="shared" si="9"/>
        <v>2.098805295447191E-3</v>
      </c>
      <c r="AJ7" s="20"/>
      <c r="AL7" s="26"/>
      <c r="AM7" s="93">
        <f t="shared" si="10"/>
        <v>2.098805295447191E-3</v>
      </c>
      <c r="AN7" s="51">
        <f t="shared" si="11"/>
        <v>2.098805295447191E-3</v>
      </c>
      <c r="AO7" s="20"/>
    </row>
    <row r="8" spans="2:41" x14ac:dyDescent="0.3">
      <c r="B8" s="26"/>
      <c r="C8" s="4"/>
      <c r="D8" s="109" t="s">
        <v>196</v>
      </c>
      <c r="E8" s="20"/>
      <c r="F8" s="2"/>
      <c r="G8" s="26"/>
      <c r="H8" s="29">
        <v>44802</v>
      </c>
      <c r="I8" s="71">
        <v>3.069</v>
      </c>
      <c r="J8" s="72">
        <v>3.11</v>
      </c>
      <c r="K8" s="20"/>
      <c r="M8" s="26"/>
      <c r="N8" s="37">
        <f t="shared" si="0"/>
        <v>2.471169686985164E-2</v>
      </c>
      <c r="O8" s="40">
        <f t="shared" si="1"/>
        <v>2.471169686985164E-2</v>
      </c>
      <c r="P8" s="20"/>
      <c r="R8" s="26"/>
      <c r="S8" s="37">
        <f t="shared" si="2"/>
        <v>2.471169686985164E-2</v>
      </c>
      <c r="T8" s="40">
        <f t="shared" si="3"/>
        <v>2.471169686985164E-2</v>
      </c>
      <c r="U8" s="20"/>
      <c r="W8" s="26"/>
      <c r="X8" s="37">
        <f t="shared" si="4"/>
        <v>1.3359400456174626E-2</v>
      </c>
      <c r="Y8" s="40">
        <f t="shared" si="5"/>
        <v>1.3359400456174626E-2</v>
      </c>
      <c r="Z8" s="20"/>
      <c r="AB8" s="26"/>
      <c r="AC8" s="37">
        <f t="shared" si="6"/>
        <v>1.3359400456174626E-2</v>
      </c>
      <c r="AD8" s="40">
        <f t="shared" si="7"/>
        <v>1.3359400456174626E-2</v>
      </c>
      <c r="AE8" s="20"/>
      <c r="AG8" s="26"/>
      <c r="AH8" s="93">
        <f t="shared" si="8"/>
        <v>1.9035548663013133E-2</v>
      </c>
      <c r="AI8" s="51">
        <f t="shared" si="9"/>
        <v>1.9035548663013133E-2</v>
      </c>
      <c r="AJ8" s="20"/>
      <c r="AL8" s="26"/>
      <c r="AM8" s="93">
        <f t="shared" si="10"/>
        <v>1.9035548663013133E-2</v>
      </c>
      <c r="AN8" s="51">
        <f t="shared" si="11"/>
        <v>1.9035548663013133E-2</v>
      </c>
      <c r="AO8" s="20"/>
    </row>
    <row r="9" spans="2:41" x14ac:dyDescent="0.3">
      <c r="B9" s="26"/>
      <c r="C9" s="85" t="s">
        <v>84</v>
      </c>
      <c r="D9" s="95">
        <v>3.14</v>
      </c>
      <c r="E9" s="20"/>
      <c r="F9" s="2"/>
      <c r="G9" s="26"/>
      <c r="H9" s="29">
        <v>44799</v>
      </c>
      <c r="I9" s="71">
        <v>3.0350000000000001</v>
      </c>
      <c r="J9" s="72">
        <v>3.0350000000000001</v>
      </c>
      <c r="K9" s="20"/>
      <c r="M9" s="26"/>
      <c r="N9" s="37">
        <f t="shared" si="0"/>
        <v>3.6375661375661777E-3</v>
      </c>
      <c r="O9" s="40">
        <f t="shared" si="1"/>
        <v>3.6375661375661777E-3</v>
      </c>
      <c r="P9" s="20"/>
      <c r="R9" s="26"/>
      <c r="S9" s="37">
        <f t="shared" si="2"/>
        <v>3.6375661375661777E-3</v>
      </c>
      <c r="T9" s="40">
        <f t="shared" si="3"/>
        <v>3.6375661375661777E-3</v>
      </c>
      <c r="U9" s="20"/>
      <c r="W9" s="26"/>
      <c r="X9" s="37">
        <f t="shared" si="4"/>
        <v>0</v>
      </c>
      <c r="Y9" s="40">
        <f t="shared" si="5"/>
        <v>0</v>
      </c>
      <c r="Z9" s="20"/>
      <c r="AB9" s="26"/>
      <c r="AC9" s="37">
        <f t="shared" si="6"/>
        <v>0</v>
      </c>
      <c r="AD9" s="40">
        <f t="shared" si="7"/>
        <v>0</v>
      </c>
      <c r="AE9" s="20"/>
      <c r="AG9" s="26"/>
      <c r="AH9" s="93">
        <f t="shared" si="8"/>
        <v>1.8187830687830888E-3</v>
      </c>
      <c r="AI9" s="51">
        <f t="shared" si="9"/>
        <v>1.8187830687830888E-3</v>
      </c>
      <c r="AJ9" s="20"/>
      <c r="AL9" s="26"/>
      <c r="AM9" s="93">
        <f t="shared" si="10"/>
        <v>1.8187830687830888E-3</v>
      </c>
      <c r="AN9" s="51">
        <f t="shared" si="11"/>
        <v>1.8187830687830888E-3</v>
      </c>
      <c r="AO9" s="20"/>
    </row>
    <row r="10" spans="2:41" x14ac:dyDescent="0.3">
      <c r="B10" s="26"/>
      <c r="C10" s="65"/>
      <c r="D10" s="94"/>
      <c r="E10" s="20"/>
      <c r="F10" s="2"/>
      <c r="G10" s="26"/>
      <c r="H10" s="29">
        <v>44798</v>
      </c>
      <c r="I10" s="71">
        <v>3.109</v>
      </c>
      <c r="J10" s="72">
        <v>3.024</v>
      </c>
      <c r="K10" s="20"/>
      <c r="M10" s="26"/>
      <c r="N10" s="37">
        <f t="shared" si="0"/>
        <v>-2.640051513200253E-2</v>
      </c>
      <c r="O10" s="40">
        <f t="shared" si="1"/>
        <v>-2.640051513200253E-2</v>
      </c>
      <c r="P10" s="20"/>
      <c r="R10" s="26"/>
      <c r="S10" s="37">
        <f t="shared" si="2"/>
        <v>2.640051513200253E-2</v>
      </c>
      <c r="T10" s="40">
        <f t="shared" si="3"/>
        <v>2.640051513200253E-2</v>
      </c>
      <c r="U10" s="20"/>
      <c r="W10" s="26"/>
      <c r="X10" s="37">
        <f t="shared" si="4"/>
        <v>-2.7339980701190082E-2</v>
      </c>
      <c r="Y10" s="40">
        <f t="shared" si="5"/>
        <v>-2.7339980701190082E-2</v>
      </c>
      <c r="Z10" s="20"/>
      <c r="AB10" s="26"/>
      <c r="AC10" s="37">
        <f t="shared" si="6"/>
        <v>2.7339980701190082E-2</v>
      </c>
      <c r="AD10" s="40">
        <f t="shared" si="7"/>
        <v>2.7339980701190082E-2</v>
      </c>
      <c r="AE10" s="20"/>
      <c r="AG10" s="26"/>
      <c r="AH10" s="93">
        <f t="shared" si="8"/>
        <v>-2.6870247916596306E-2</v>
      </c>
      <c r="AI10" s="51">
        <f t="shared" si="9"/>
        <v>-2.6870247916596306E-2</v>
      </c>
      <c r="AJ10" s="20"/>
      <c r="AL10" s="26"/>
      <c r="AM10" s="93">
        <f t="shared" si="10"/>
        <v>2.6870247916596306E-2</v>
      </c>
      <c r="AN10" s="51">
        <f t="shared" si="11"/>
        <v>2.6870247916596306E-2</v>
      </c>
      <c r="AO10" s="20"/>
    </row>
    <row r="11" spans="2:41" ht="18" x14ac:dyDescent="0.35">
      <c r="B11" s="26"/>
      <c r="C11" s="231" t="s">
        <v>14</v>
      </c>
      <c r="D11" s="233"/>
      <c r="E11" s="20"/>
      <c r="F11" s="2"/>
      <c r="G11" s="26"/>
      <c r="H11" s="29">
        <v>44797</v>
      </c>
      <c r="I11" s="71">
        <v>3.0550000000000002</v>
      </c>
      <c r="J11" s="72">
        <v>3.1059999999999999</v>
      </c>
      <c r="K11" s="20"/>
      <c r="M11" s="26"/>
      <c r="N11" s="37">
        <f t="shared" si="0"/>
        <v>1.702685003274396E-2</v>
      </c>
      <c r="O11" s="40">
        <f t="shared" si="1"/>
        <v>1.702685003274396E-2</v>
      </c>
      <c r="P11" s="20"/>
      <c r="R11" s="26"/>
      <c r="S11" s="37">
        <f t="shared" si="2"/>
        <v>1.702685003274396E-2</v>
      </c>
      <c r="T11" s="40">
        <f t="shared" si="3"/>
        <v>1.702685003274396E-2</v>
      </c>
      <c r="U11" s="20"/>
      <c r="W11" s="26"/>
      <c r="X11" s="37">
        <f t="shared" si="4"/>
        <v>1.6693944353518727E-2</v>
      </c>
      <c r="Y11" s="40">
        <f t="shared" si="5"/>
        <v>1.6693944353518727E-2</v>
      </c>
      <c r="Z11" s="20"/>
      <c r="AB11" s="26"/>
      <c r="AC11" s="37">
        <f t="shared" si="6"/>
        <v>1.6693944353518727E-2</v>
      </c>
      <c r="AD11" s="40">
        <f t="shared" si="7"/>
        <v>1.6693944353518727E-2</v>
      </c>
      <c r="AE11" s="20"/>
      <c r="AG11" s="26"/>
      <c r="AH11" s="93">
        <f t="shared" si="8"/>
        <v>1.6860397193131343E-2</v>
      </c>
      <c r="AI11" s="51">
        <f t="shared" si="9"/>
        <v>1.6860397193131343E-2</v>
      </c>
      <c r="AJ11" s="20"/>
      <c r="AL11" s="26"/>
      <c r="AM11" s="93">
        <f t="shared" si="10"/>
        <v>1.6860397193131343E-2</v>
      </c>
      <c r="AN11" s="51">
        <f t="shared" si="11"/>
        <v>1.6860397193131343E-2</v>
      </c>
      <c r="AO11" s="20"/>
    </row>
    <row r="12" spans="2:41" ht="18" x14ac:dyDescent="0.35">
      <c r="B12" s="26"/>
      <c r="C12" s="222" t="s">
        <v>7</v>
      </c>
      <c r="D12" s="224"/>
      <c r="E12" s="20"/>
      <c r="F12" s="2"/>
      <c r="G12" s="26"/>
      <c r="H12" s="29">
        <v>44796</v>
      </c>
      <c r="I12" s="71">
        <v>3.0259999999999998</v>
      </c>
      <c r="J12" s="72">
        <v>3.0539999999999998</v>
      </c>
      <c r="K12" s="20"/>
      <c r="M12" s="26"/>
      <c r="N12" s="37">
        <f t="shared" si="0"/>
        <v>6.2602965403623341E-3</v>
      </c>
      <c r="O12" s="40">
        <f t="shared" si="1"/>
        <v>6.2602965403623341E-3</v>
      </c>
      <c r="P12" s="20"/>
      <c r="R12" s="26"/>
      <c r="S12" s="37">
        <f t="shared" si="2"/>
        <v>6.2602965403623341E-3</v>
      </c>
      <c r="T12" s="40">
        <f t="shared" si="3"/>
        <v>6.2602965403623341E-3</v>
      </c>
      <c r="U12" s="20"/>
      <c r="W12" s="26"/>
      <c r="X12" s="37">
        <f t="shared" si="4"/>
        <v>9.2531394580304127E-3</v>
      </c>
      <c r="Y12" s="40">
        <f t="shared" si="5"/>
        <v>9.2531394580304127E-3</v>
      </c>
      <c r="Z12" s="20"/>
      <c r="AB12" s="26"/>
      <c r="AC12" s="37">
        <f t="shared" si="6"/>
        <v>9.2531394580304127E-3</v>
      </c>
      <c r="AD12" s="40">
        <f t="shared" si="7"/>
        <v>9.2531394580304127E-3</v>
      </c>
      <c r="AE12" s="20"/>
      <c r="AG12" s="26"/>
      <c r="AH12" s="93">
        <f t="shared" si="8"/>
        <v>7.756717999196373E-3</v>
      </c>
      <c r="AI12" s="51">
        <f t="shared" si="9"/>
        <v>7.756717999196373E-3</v>
      </c>
      <c r="AJ12" s="20"/>
      <c r="AL12" s="26"/>
      <c r="AM12" s="93">
        <f t="shared" si="10"/>
        <v>7.756717999196373E-3</v>
      </c>
      <c r="AN12" s="51">
        <f t="shared" si="11"/>
        <v>7.756717999196373E-3</v>
      </c>
      <c r="AO12" s="20"/>
    </row>
    <row r="13" spans="2:41" x14ac:dyDescent="0.3">
      <c r="B13" s="26"/>
      <c r="C13" s="16" t="s">
        <v>10</v>
      </c>
      <c r="D13" s="76">
        <f>O42</f>
        <v>9.6463022508039391E-3</v>
      </c>
      <c r="E13" s="20"/>
      <c r="F13" s="2"/>
      <c r="G13" s="26"/>
      <c r="H13" s="29">
        <v>44795</v>
      </c>
      <c r="I13" s="71">
        <v>2.9889999999999999</v>
      </c>
      <c r="J13" s="72">
        <v>3.0350000000000001</v>
      </c>
      <c r="K13" s="20"/>
      <c r="M13" s="26"/>
      <c r="N13" s="37">
        <f t="shared" si="0"/>
        <v>1.5389762462362082E-2</v>
      </c>
      <c r="O13" s="40">
        <f t="shared" si="1"/>
        <v>1.5389762462362082E-2</v>
      </c>
      <c r="P13" s="20"/>
      <c r="R13" s="26"/>
      <c r="S13" s="37">
        <f t="shared" si="2"/>
        <v>1.5389762462362082E-2</v>
      </c>
      <c r="T13" s="40">
        <f t="shared" si="3"/>
        <v>1.5389762462362082E-2</v>
      </c>
      <c r="U13" s="20"/>
      <c r="W13" s="26"/>
      <c r="X13" s="37">
        <f t="shared" si="4"/>
        <v>1.5389762462362082E-2</v>
      </c>
      <c r="Y13" s="40">
        <f t="shared" si="5"/>
        <v>1.5389762462362082E-2</v>
      </c>
      <c r="Z13" s="20"/>
      <c r="AB13" s="26"/>
      <c r="AC13" s="37">
        <f t="shared" si="6"/>
        <v>1.5389762462362082E-2</v>
      </c>
      <c r="AD13" s="40">
        <f t="shared" si="7"/>
        <v>1.5389762462362082E-2</v>
      </c>
      <c r="AE13" s="20"/>
      <c r="AG13" s="26"/>
      <c r="AH13" s="93">
        <f t="shared" si="8"/>
        <v>1.5389762462362082E-2</v>
      </c>
      <c r="AI13" s="51">
        <f t="shared" si="9"/>
        <v>1.5389762462362082E-2</v>
      </c>
      <c r="AJ13" s="20"/>
      <c r="AL13" s="26"/>
      <c r="AM13" s="93">
        <f t="shared" si="10"/>
        <v>1.5389762462362082E-2</v>
      </c>
      <c r="AN13" s="51">
        <f t="shared" si="11"/>
        <v>1.5389762462362082E-2</v>
      </c>
      <c r="AO13" s="20"/>
    </row>
    <row r="14" spans="2:41" x14ac:dyDescent="0.3">
      <c r="B14" s="26"/>
      <c r="C14" s="17" t="s">
        <v>11</v>
      </c>
      <c r="D14" s="51">
        <f>AVERAGE(T7:T36)</f>
        <v>2.0454551209140494E-2</v>
      </c>
      <c r="E14" s="20"/>
      <c r="F14" s="2"/>
      <c r="G14" s="26"/>
      <c r="H14" s="29">
        <v>44792</v>
      </c>
      <c r="I14" s="71">
        <v>2.875</v>
      </c>
      <c r="J14" s="72">
        <v>2.9889999999999999</v>
      </c>
      <c r="K14" s="20"/>
      <c r="M14" s="26"/>
      <c r="N14" s="37">
        <f t="shared" si="0"/>
        <v>3.784722222222222E-2</v>
      </c>
      <c r="O14" s="40">
        <f t="shared" si="1"/>
        <v>3.784722222222222E-2</v>
      </c>
      <c r="P14" s="20"/>
      <c r="R14" s="26"/>
      <c r="S14" s="37">
        <f t="shared" si="2"/>
        <v>3.784722222222222E-2</v>
      </c>
      <c r="T14" s="40">
        <f t="shared" si="3"/>
        <v>3.784722222222222E-2</v>
      </c>
      <c r="U14" s="20"/>
      <c r="W14" s="26"/>
      <c r="X14" s="37">
        <f t="shared" si="4"/>
        <v>3.9652173913043438E-2</v>
      </c>
      <c r="Y14" s="40">
        <f t="shared" si="5"/>
        <v>3.9652173913043438E-2</v>
      </c>
      <c r="Z14" s="20"/>
      <c r="AB14" s="26"/>
      <c r="AC14" s="37">
        <f t="shared" si="6"/>
        <v>3.9652173913043438E-2</v>
      </c>
      <c r="AD14" s="40">
        <f t="shared" si="7"/>
        <v>3.9652173913043438E-2</v>
      </c>
      <c r="AE14" s="20"/>
      <c r="AG14" s="26"/>
      <c r="AH14" s="93">
        <f t="shared" si="8"/>
        <v>3.8749698067632829E-2</v>
      </c>
      <c r="AI14" s="51">
        <f t="shared" si="9"/>
        <v>3.8749698067632829E-2</v>
      </c>
      <c r="AJ14" s="20"/>
      <c r="AL14" s="26"/>
      <c r="AM14" s="93">
        <f t="shared" si="10"/>
        <v>3.8749698067632829E-2</v>
      </c>
      <c r="AN14" s="51">
        <f t="shared" si="11"/>
        <v>3.8749698067632829E-2</v>
      </c>
      <c r="AO14" s="20"/>
    </row>
    <row r="15" spans="2:41" x14ac:dyDescent="0.3">
      <c r="B15" s="26"/>
      <c r="C15" s="17" t="s">
        <v>12</v>
      </c>
      <c r="D15" s="51">
        <f>_xlfn.STDEV.P(T7:T36)</f>
        <v>1.5028725475353964E-2</v>
      </c>
      <c r="E15" s="20"/>
      <c r="F15" s="2"/>
      <c r="G15" s="26"/>
      <c r="H15" s="29">
        <v>44791</v>
      </c>
      <c r="I15" s="71">
        <v>2.899</v>
      </c>
      <c r="J15" s="72">
        <v>2.88</v>
      </c>
      <c r="K15" s="20"/>
      <c r="M15" s="26"/>
      <c r="N15" s="37">
        <f t="shared" si="0"/>
        <v>-5.1813471502591101E-3</v>
      </c>
      <c r="O15" s="40">
        <f t="shared" si="1"/>
        <v>-5.1813471502591101E-3</v>
      </c>
      <c r="P15" s="20"/>
      <c r="R15" s="26"/>
      <c r="S15" s="37">
        <f t="shared" si="2"/>
        <v>5.1813471502591101E-3</v>
      </c>
      <c r="T15" s="40">
        <f t="shared" si="3"/>
        <v>5.1813471502591101E-3</v>
      </c>
      <c r="U15" s="20"/>
      <c r="W15" s="26"/>
      <c r="X15" s="37">
        <f t="shared" si="4"/>
        <v>-6.5539841324595127E-3</v>
      </c>
      <c r="Y15" s="40">
        <f t="shared" si="5"/>
        <v>-6.5539841324595127E-3</v>
      </c>
      <c r="Z15" s="20"/>
      <c r="AB15" s="26"/>
      <c r="AC15" s="37">
        <f t="shared" si="6"/>
        <v>6.5539841324595127E-3</v>
      </c>
      <c r="AD15" s="40">
        <f t="shared" si="7"/>
        <v>6.5539841324595127E-3</v>
      </c>
      <c r="AE15" s="20"/>
      <c r="AG15" s="26"/>
      <c r="AH15" s="93">
        <f t="shared" si="8"/>
        <v>-5.8676656413593114E-3</v>
      </c>
      <c r="AI15" s="51">
        <f t="shared" si="9"/>
        <v>-5.8676656413593114E-3</v>
      </c>
      <c r="AJ15" s="20"/>
      <c r="AL15" s="26"/>
      <c r="AM15" s="93">
        <f t="shared" si="10"/>
        <v>5.8676656413593114E-3</v>
      </c>
      <c r="AN15" s="51">
        <f t="shared" si="11"/>
        <v>5.8676656413593114E-3</v>
      </c>
      <c r="AO15" s="20"/>
    </row>
    <row r="16" spans="2:41" x14ac:dyDescent="0.3">
      <c r="B16" s="26"/>
      <c r="C16" s="18" t="s">
        <v>13</v>
      </c>
      <c r="D16" s="77">
        <f>(T42-D14)/D15</f>
        <v>-0.71917269205970336</v>
      </c>
      <c r="E16" s="20"/>
      <c r="F16" s="2"/>
      <c r="G16" s="26"/>
      <c r="H16" s="29">
        <v>44790</v>
      </c>
      <c r="I16" s="71">
        <v>2.82</v>
      </c>
      <c r="J16" s="72">
        <v>2.895</v>
      </c>
      <c r="K16" s="20"/>
      <c r="M16" s="26"/>
      <c r="N16" s="37">
        <f t="shared" si="0"/>
        <v>2.5141643059490147E-2</v>
      </c>
      <c r="O16" s="40">
        <f t="shared" si="1"/>
        <v>2.5141643059490147E-2</v>
      </c>
      <c r="P16" s="20"/>
      <c r="R16" s="26"/>
      <c r="S16" s="37">
        <f t="shared" si="2"/>
        <v>2.5141643059490147E-2</v>
      </c>
      <c r="T16" s="40">
        <f t="shared" si="3"/>
        <v>2.5141643059490147E-2</v>
      </c>
      <c r="U16" s="20"/>
      <c r="W16" s="26"/>
      <c r="X16" s="37">
        <f t="shared" si="4"/>
        <v>2.659574468085113E-2</v>
      </c>
      <c r="Y16" s="40">
        <f t="shared" si="5"/>
        <v>2.659574468085113E-2</v>
      </c>
      <c r="Z16" s="20"/>
      <c r="AB16" s="26"/>
      <c r="AC16" s="37">
        <f t="shared" si="6"/>
        <v>2.659574468085113E-2</v>
      </c>
      <c r="AD16" s="40">
        <f t="shared" si="7"/>
        <v>2.659574468085113E-2</v>
      </c>
      <c r="AE16" s="20"/>
      <c r="AG16" s="26"/>
      <c r="AH16" s="93">
        <f t="shared" si="8"/>
        <v>2.5868693870170639E-2</v>
      </c>
      <c r="AI16" s="51">
        <f t="shared" si="9"/>
        <v>2.5868693870170639E-2</v>
      </c>
      <c r="AJ16" s="20"/>
      <c r="AL16" s="26"/>
      <c r="AM16" s="93">
        <f t="shared" si="10"/>
        <v>2.5868693870170639E-2</v>
      </c>
      <c r="AN16" s="51">
        <f t="shared" si="11"/>
        <v>2.5868693870170639E-2</v>
      </c>
      <c r="AO16" s="20"/>
    </row>
    <row r="17" spans="2:41" ht="18" x14ac:dyDescent="0.35">
      <c r="B17" s="26"/>
      <c r="C17" s="222" t="s">
        <v>8</v>
      </c>
      <c r="D17" s="224"/>
      <c r="E17" s="20"/>
      <c r="F17" s="2"/>
      <c r="G17" s="26"/>
      <c r="H17" s="29">
        <v>44789</v>
      </c>
      <c r="I17" s="71">
        <v>2.7789999999999999</v>
      </c>
      <c r="J17" s="72">
        <v>2.8239999999999998</v>
      </c>
      <c r="K17" s="20"/>
      <c r="M17" s="26"/>
      <c r="N17" s="37">
        <f t="shared" si="0"/>
        <v>1.1823719097097786E-2</v>
      </c>
      <c r="O17" s="40">
        <f t="shared" si="1"/>
        <v>1.1823719097097786E-2</v>
      </c>
      <c r="P17" s="20"/>
      <c r="R17" s="26"/>
      <c r="S17" s="37">
        <f t="shared" si="2"/>
        <v>1.1823719097097786E-2</v>
      </c>
      <c r="T17" s="40">
        <f t="shared" si="3"/>
        <v>1.1823719097097786E-2</v>
      </c>
      <c r="U17" s="20"/>
      <c r="W17" s="26"/>
      <c r="X17" s="37">
        <f t="shared" si="4"/>
        <v>1.6192875134940603E-2</v>
      </c>
      <c r="Y17" s="40">
        <f t="shared" si="5"/>
        <v>1.6192875134940603E-2</v>
      </c>
      <c r="Z17" s="20"/>
      <c r="AB17" s="26"/>
      <c r="AC17" s="37">
        <f t="shared" si="6"/>
        <v>1.6192875134940603E-2</v>
      </c>
      <c r="AD17" s="40">
        <f t="shared" si="7"/>
        <v>1.6192875134940603E-2</v>
      </c>
      <c r="AE17" s="20"/>
      <c r="AG17" s="26"/>
      <c r="AH17" s="93">
        <f t="shared" si="8"/>
        <v>1.4008297116019194E-2</v>
      </c>
      <c r="AI17" s="51">
        <f t="shared" si="9"/>
        <v>1.4008297116019194E-2</v>
      </c>
      <c r="AJ17" s="20"/>
      <c r="AL17" s="26"/>
      <c r="AM17" s="93">
        <f t="shared" si="10"/>
        <v>1.4008297116019194E-2</v>
      </c>
      <c r="AN17" s="51">
        <f t="shared" si="11"/>
        <v>1.4008297116019194E-2</v>
      </c>
      <c r="AO17" s="20"/>
    </row>
    <row r="18" spans="2:41" x14ac:dyDescent="0.3">
      <c r="B18" s="26"/>
      <c r="C18" s="16" t="s">
        <v>10</v>
      </c>
      <c r="D18" s="76">
        <f>Y42</f>
        <v>1.0296010296010304E-2</v>
      </c>
      <c r="E18" s="20"/>
      <c r="F18" s="2"/>
      <c r="G18" s="26"/>
      <c r="H18" s="29">
        <v>44788</v>
      </c>
      <c r="I18" s="71">
        <v>2.839</v>
      </c>
      <c r="J18" s="72">
        <v>2.7909999999999999</v>
      </c>
      <c r="K18" s="20"/>
      <c r="M18" s="26"/>
      <c r="N18" s="37">
        <f t="shared" si="0"/>
        <v>-2.0358020358020451E-2</v>
      </c>
      <c r="O18" s="40">
        <f t="shared" si="1"/>
        <v>-2.0358020358020451E-2</v>
      </c>
      <c r="P18" s="20"/>
      <c r="R18" s="26"/>
      <c r="S18" s="37">
        <f t="shared" si="2"/>
        <v>2.0358020358020451E-2</v>
      </c>
      <c r="T18" s="40">
        <f t="shared" si="3"/>
        <v>2.0358020358020451E-2</v>
      </c>
      <c r="U18" s="20"/>
      <c r="W18" s="26"/>
      <c r="X18" s="37">
        <f t="shared" si="4"/>
        <v>-1.6907361747094063E-2</v>
      </c>
      <c r="Y18" s="40">
        <f t="shared" si="5"/>
        <v>-1.6907361747094063E-2</v>
      </c>
      <c r="Z18" s="20"/>
      <c r="AB18" s="26"/>
      <c r="AC18" s="37">
        <f t="shared" si="6"/>
        <v>1.6907361747094063E-2</v>
      </c>
      <c r="AD18" s="40">
        <f t="shared" si="7"/>
        <v>1.6907361747094063E-2</v>
      </c>
      <c r="AE18" s="20"/>
      <c r="AG18" s="26"/>
      <c r="AH18" s="93">
        <f t="shared" si="8"/>
        <v>-1.8632691052557257E-2</v>
      </c>
      <c r="AI18" s="51">
        <f t="shared" si="9"/>
        <v>-1.8632691052557257E-2</v>
      </c>
      <c r="AJ18" s="20"/>
      <c r="AL18" s="26"/>
      <c r="AM18" s="93">
        <f t="shared" si="10"/>
        <v>1.8632691052557257E-2</v>
      </c>
      <c r="AN18" s="51">
        <f t="shared" si="11"/>
        <v>1.8632691052557257E-2</v>
      </c>
      <c r="AO18" s="20"/>
    </row>
    <row r="19" spans="2:41" x14ac:dyDescent="0.3">
      <c r="B19" s="26"/>
      <c r="C19" s="17" t="s">
        <v>11</v>
      </c>
      <c r="D19" s="51">
        <f>AVERAGE(AD7:AD36)</f>
        <v>2.0335556819135514E-2</v>
      </c>
      <c r="E19" s="20"/>
      <c r="F19" s="2"/>
      <c r="G19" s="26"/>
      <c r="H19" s="29">
        <v>44785</v>
      </c>
      <c r="I19" s="71">
        <v>2.8879999999999999</v>
      </c>
      <c r="J19" s="72">
        <v>2.8490000000000002</v>
      </c>
      <c r="K19" s="20"/>
      <c r="M19" s="26"/>
      <c r="N19" s="37">
        <f t="shared" si="0"/>
        <v>-1.3504155124653637E-2</v>
      </c>
      <c r="O19" s="40">
        <f t="shared" si="1"/>
        <v>-1.3504155124653637E-2</v>
      </c>
      <c r="P19" s="20"/>
      <c r="R19" s="26"/>
      <c r="S19" s="37">
        <f t="shared" si="2"/>
        <v>1.3504155124653637E-2</v>
      </c>
      <c r="T19" s="40">
        <f t="shared" si="3"/>
        <v>1.3504155124653637E-2</v>
      </c>
      <c r="U19" s="20"/>
      <c r="W19" s="26"/>
      <c r="X19" s="37">
        <f t="shared" si="4"/>
        <v>-1.3504155124653637E-2</v>
      </c>
      <c r="Y19" s="40">
        <f t="shared" si="5"/>
        <v>-1.3504155124653637E-2</v>
      </c>
      <c r="Z19" s="20"/>
      <c r="AB19" s="26"/>
      <c r="AC19" s="37">
        <f t="shared" si="6"/>
        <v>1.3504155124653637E-2</v>
      </c>
      <c r="AD19" s="40">
        <f t="shared" si="7"/>
        <v>1.3504155124653637E-2</v>
      </c>
      <c r="AE19" s="20"/>
      <c r="AG19" s="26"/>
      <c r="AH19" s="93">
        <f t="shared" si="8"/>
        <v>-1.3504155124653637E-2</v>
      </c>
      <c r="AI19" s="51">
        <f t="shared" si="9"/>
        <v>-1.3504155124653637E-2</v>
      </c>
      <c r="AJ19" s="20"/>
      <c r="AL19" s="26"/>
      <c r="AM19" s="93">
        <f t="shared" si="10"/>
        <v>1.3504155124653637E-2</v>
      </c>
      <c r="AN19" s="51">
        <f t="shared" si="11"/>
        <v>1.3504155124653637E-2</v>
      </c>
      <c r="AO19" s="20"/>
    </row>
    <row r="20" spans="2:41" x14ac:dyDescent="0.3">
      <c r="B20" s="26"/>
      <c r="C20" s="17" t="s">
        <v>12</v>
      </c>
      <c r="D20" s="51">
        <f>_xlfn.STDEV.P(AD7:AD36)</f>
        <v>1.6021032882784836E-2</v>
      </c>
      <c r="E20" s="20"/>
      <c r="F20" s="2"/>
      <c r="G20" s="26"/>
      <c r="H20" s="29">
        <v>44784</v>
      </c>
      <c r="I20" s="71">
        <v>2.7909999999999999</v>
      </c>
      <c r="J20" s="72">
        <v>2.8879999999999999</v>
      </c>
      <c r="K20" s="20"/>
      <c r="M20" s="26"/>
      <c r="N20" s="37">
        <f t="shared" si="0"/>
        <v>3.6611629576453648E-2</v>
      </c>
      <c r="O20" s="40">
        <f t="shared" si="1"/>
        <v>3.6611629576453648E-2</v>
      </c>
      <c r="P20" s="20"/>
      <c r="R20" s="26"/>
      <c r="S20" s="37">
        <f t="shared" si="2"/>
        <v>3.6611629576453648E-2</v>
      </c>
      <c r="T20" s="40">
        <f t="shared" si="3"/>
        <v>3.6611629576453648E-2</v>
      </c>
      <c r="U20" s="20"/>
      <c r="W20" s="26"/>
      <c r="X20" s="37">
        <f t="shared" si="4"/>
        <v>3.4754568255105686E-2</v>
      </c>
      <c r="Y20" s="40">
        <f t="shared" si="5"/>
        <v>3.4754568255105686E-2</v>
      </c>
      <c r="Z20" s="20"/>
      <c r="AB20" s="26"/>
      <c r="AC20" s="37">
        <f t="shared" si="6"/>
        <v>3.4754568255105686E-2</v>
      </c>
      <c r="AD20" s="40">
        <f t="shared" si="7"/>
        <v>3.4754568255105686E-2</v>
      </c>
      <c r="AE20" s="20"/>
      <c r="AG20" s="26"/>
      <c r="AH20" s="93">
        <f t="shared" si="8"/>
        <v>3.5683098915779671E-2</v>
      </c>
      <c r="AI20" s="51">
        <f t="shared" si="9"/>
        <v>3.5683098915779671E-2</v>
      </c>
      <c r="AJ20" s="20"/>
      <c r="AL20" s="26"/>
      <c r="AM20" s="93">
        <f t="shared" si="10"/>
        <v>3.5683098915779671E-2</v>
      </c>
      <c r="AN20" s="51">
        <f t="shared" si="11"/>
        <v>3.5683098915779671E-2</v>
      </c>
      <c r="AO20" s="20"/>
    </row>
    <row r="21" spans="2:41" x14ac:dyDescent="0.3">
      <c r="B21" s="26"/>
      <c r="C21" s="18" t="s">
        <v>13</v>
      </c>
      <c r="D21" s="77">
        <f>(AD42-D19)/D20</f>
        <v>-0.6266478944633499</v>
      </c>
      <c r="E21" s="20"/>
      <c r="F21" s="2"/>
      <c r="G21" s="26"/>
      <c r="H21" s="29">
        <v>44783</v>
      </c>
      <c r="I21" s="71">
        <v>2.7879999999999998</v>
      </c>
      <c r="J21" s="72">
        <v>2.786</v>
      </c>
      <c r="K21" s="20"/>
      <c r="M21" s="26"/>
      <c r="N21" s="37">
        <f t="shared" si="0"/>
        <v>-3.9327851269217451E-3</v>
      </c>
      <c r="O21" s="40">
        <f t="shared" si="1"/>
        <v>-3.9327851269217451E-3</v>
      </c>
      <c r="P21" s="20"/>
      <c r="R21" s="26"/>
      <c r="S21" s="37">
        <f t="shared" si="2"/>
        <v>3.9327851269217451E-3</v>
      </c>
      <c r="T21" s="40">
        <f t="shared" si="3"/>
        <v>3.9327851269217451E-3</v>
      </c>
      <c r="U21" s="20"/>
      <c r="W21" s="26"/>
      <c r="X21" s="37">
        <f t="shared" si="4"/>
        <v>-7.1736011477753936E-4</v>
      </c>
      <c r="Y21" s="40">
        <f t="shared" si="5"/>
        <v>-7.1736011477753936E-4</v>
      </c>
      <c r="Z21" s="20"/>
      <c r="AB21" s="26"/>
      <c r="AC21" s="37">
        <f t="shared" si="6"/>
        <v>7.1736011477753936E-4</v>
      </c>
      <c r="AD21" s="40">
        <f t="shared" si="7"/>
        <v>7.1736011477753936E-4</v>
      </c>
      <c r="AE21" s="20"/>
      <c r="AG21" s="26"/>
      <c r="AH21" s="93">
        <f t="shared" si="8"/>
        <v>-2.3250726208496422E-3</v>
      </c>
      <c r="AI21" s="51">
        <f t="shared" si="9"/>
        <v>-2.3250726208496422E-3</v>
      </c>
      <c r="AJ21" s="20"/>
      <c r="AL21" s="26"/>
      <c r="AM21" s="93">
        <f t="shared" si="10"/>
        <v>2.3250726208496422E-3</v>
      </c>
      <c r="AN21" s="51">
        <f t="shared" si="11"/>
        <v>2.3250726208496422E-3</v>
      </c>
      <c r="AO21" s="20"/>
    </row>
    <row r="22" spans="2:41" ht="18" x14ac:dyDescent="0.35">
      <c r="B22" s="26"/>
      <c r="C22" s="222" t="s">
        <v>15</v>
      </c>
      <c r="D22" s="224"/>
      <c r="E22" s="20"/>
      <c r="F22" s="2"/>
      <c r="G22" s="26"/>
      <c r="H22" s="29">
        <v>44782</v>
      </c>
      <c r="I22" s="71">
        <v>2.75</v>
      </c>
      <c r="J22" s="72">
        <v>2.7970000000000002</v>
      </c>
      <c r="K22" s="20"/>
      <c r="M22" s="26"/>
      <c r="N22" s="37">
        <f t="shared" si="0"/>
        <v>1.2305465074194808E-2</v>
      </c>
      <c r="O22" s="40">
        <f t="shared" si="1"/>
        <v>1.2305465074194808E-2</v>
      </c>
      <c r="P22" s="20"/>
      <c r="R22" s="26"/>
      <c r="S22" s="37">
        <f t="shared" si="2"/>
        <v>1.2305465074194808E-2</v>
      </c>
      <c r="T22" s="40">
        <f t="shared" si="3"/>
        <v>1.2305465074194808E-2</v>
      </c>
      <c r="U22" s="20"/>
      <c r="W22" s="26"/>
      <c r="X22" s="37">
        <f t="shared" si="4"/>
        <v>1.7090909090909146E-2</v>
      </c>
      <c r="Y22" s="40">
        <f t="shared" si="5"/>
        <v>1.7090909090909146E-2</v>
      </c>
      <c r="Z22" s="20"/>
      <c r="AB22" s="26"/>
      <c r="AC22" s="37">
        <f t="shared" si="6"/>
        <v>1.7090909090909146E-2</v>
      </c>
      <c r="AD22" s="40">
        <f t="shared" si="7"/>
        <v>1.7090909090909146E-2</v>
      </c>
      <c r="AE22" s="20"/>
      <c r="AG22" s="26"/>
      <c r="AH22" s="93">
        <f t="shared" si="8"/>
        <v>1.4698187082551977E-2</v>
      </c>
      <c r="AI22" s="51">
        <f t="shared" si="9"/>
        <v>1.4698187082551977E-2</v>
      </c>
      <c r="AJ22" s="20"/>
      <c r="AL22" s="26"/>
      <c r="AM22" s="93">
        <f t="shared" si="10"/>
        <v>1.4698187082551977E-2</v>
      </c>
      <c r="AN22" s="51">
        <f t="shared" si="11"/>
        <v>1.4698187082551977E-2</v>
      </c>
      <c r="AO22" s="20"/>
    </row>
    <row r="23" spans="2:41" x14ac:dyDescent="0.3">
      <c r="B23" s="26"/>
      <c r="C23" s="16" t="s">
        <v>10</v>
      </c>
      <c r="D23" s="76">
        <f>AI42</f>
        <v>9.9711562734071217E-3</v>
      </c>
      <c r="E23" s="20"/>
      <c r="F23" s="2"/>
      <c r="G23" s="26"/>
      <c r="H23" s="29">
        <v>44781</v>
      </c>
      <c r="I23" s="71">
        <v>2.8340000000000001</v>
      </c>
      <c r="J23" s="72">
        <v>2.7629999999999999</v>
      </c>
      <c r="K23" s="20"/>
      <c r="M23" s="26"/>
      <c r="N23" s="37">
        <f t="shared" si="0"/>
        <v>-2.7112676056338013E-2</v>
      </c>
      <c r="O23" s="40">
        <f t="shared" si="1"/>
        <v>-2.7112676056338013E-2</v>
      </c>
      <c r="P23" s="20"/>
      <c r="R23" s="26"/>
      <c r="S23" s="37">
        <f t="shared" si="2"/>
        <v>2.7112676056338013E-2</v>
      </c>
      <c r="T23" s="40">
        <f t="shared" si="3"/>
        <v>2.7112676056338013E-2</v>
      </c>
      <c r="U23" s="20"/>
      <c r="W23" s="26"/>
      <c r="X23" s="37">
        <f t="shared" si="4"/>
        <v>-2.5052928722653554E-2</v>
      </c>
      <c r="Y23" s="40">
        <f t="shared" si="5"/>
        <v>-2.5052928722653554E-2</v>
      </c>
      <c r="Z23" s="20"/>
      <c r="AB23" s="26"/>
      <c r="AC23" s="37">
        <f t="shared" si="6"/>
        <v>2.5052928722653554E-2</v>
      </c>
      <c r="AD23" s="40">
        <f t="shared" si="7"/>
        <v>2.5052928722653554E-2</v>
      </c>
      <c r="AE23" s="20"/>
      <c r="AG23" s="26"/>
      <c r="AH23" s="93">
        <f t="shared" si="8"/>
        <v>-2.6082802389495785E-2</v>
      </c>
      <c r="AI23" s="51">
        <f t="shared" si="9"/>
        <v>-2.6082802389495785E-2</v>
      </c>
      <c r="AJ23" s="20"/>
      <c r="AL23" s="26"/>
      <c r="AM23" s="93">
        <f t="shared" si="10"/>
        <v>2.6082802389495785E-2</v>
      </c>
      <c r="AN23" s="51">
        <f t="shared" si="11"/>
        <v>2.6082802389495785E-2</v>
      </c>
      <c r="AO23" s="20"/>
    </row>
    <row r="24" spans="2:41" x14ac:dyDescent="0.3">
      <c r="B24" s="26"/>
      <c r="C24" s="17" t="s">
        <v>11</v>
      </c>
      <c r="D24" s="51">
        <f>AVERAGE(AN7:AN36)</f>
        <v>2.0395054014138006E-2</v>
      </c>
      <c r="E24" s="20"/>
      <c r="F24" s="2"/>
      <c r="G24" s="26"/>
      <c r="H24" s="29">
        <v>44778</v>
      </c>
      <c r="I24" s="71">
        <v>2.677</v>
      </c>
      <c r="J24" s="72">
        <v>2.84</v>
      </c>
      <c r="K24" s="20"/>
      <c r="M24" s="26"/>
      <c r="N24" s="37">
        <f t="shared" si="0"/>
        <v>6.1285500747384043E-2</v>
      </c>
      <c r="O24" s="40">
        <f t="shared" si="1"/>
        <v>6.1285500747384043E-2</v>
      </c>
      <c r="P24" s="20"/>
      <c r="R24" s="26"/>
      <c r="S24" s="37">
        <f t="shared" si="2"/>
        <v>6.1285500747384043E-2</v>
      </c>
      <c r="T24" s="40">
        <f t="shared" si="3"/>
        <v>6.1285500747384043E-2</v>
      </c>
      <c r="U24" s="20"/>
      <c r="W24" s="26"/>
      <c r="X24" s="37">
        <f t="shared" si="4"/>
        <v>6.0889054912215093E-2</v>
      </c>
      <c r="Y24" s="40">
        <f t="shared" si="5"/>
        <v>6.0889054912215093E-2</v>
      </c>
      <c r="Z24" s="20"/>
      <c r="AB24" s="26"/>
      <c r="AC24" s="37">
        <f t="shared" si="6"/>
        <v>6.0889054912215093E-2</v>
      </c>
      <c r="AD24" s="40">
        <f t="shared" si="7"/>
        <v>6.0889054912215093E-2</v>
      </c>
      <c r="AE24" s="20"/>
      <c r="AG24" s="26"/>
      <c r="AH24" s="93">
        <f t="shared" si="8"/>
        <v>6.1087277829799572E-2</v>
      </c>
      <c r="AI24" s="51">
        <f t="shared" si="9"/>
        <v>6.1087277829799572E-2</v>
      </c>
      <c r="AJ24" s="20"/>
      <c r="AL24" s="26"/>
      <c r="AM24" s="93">
        <f t="shared" si="10"/>
        <v>6.1087277829799572E-2</v>
      </c>
      <c r="AN24" s="51">
        <f t="shared" si="11"/>
        <v>6.1087277829799572E-2</v>
      </c>
      <c r="AO24" s="20"/>
    </row>
    <row r="25" spans="2:41" x14ac:dyDescent="0.3">
      <c r="B25" s="26"/>
      <c r="C25" s="17" t="s">
        <v>12</v>
      </c>
      <c r="D25" s="51">
        <f>_xlfn.STDEV.P(AN7:AN36)</f>
        <v>1.5262921654546133E-2</v>
      </c>
      <c r="E25" s="20"/>
      <c r="F25" s="2"/>
      <c r="G25" s="26"/>
      <c r="H25" s="29">
        <v>44777</v>
      </c>
      <c r="I25" s="71">
        <v>2.7170000000000001</v>
      </c>
      <c r="J25" s="72">
        <v>2.6760000000000002</v>
      </c>
      <c r="K25" s="20"/>
      <c r="M25" s="26"/>
      <c r="N25" s="37">
        <f t="shared" si="0"/>
        <v>-2.6200873362445434E-2</v>
      </c>
      <c r="O25" s="40">
        <f t="shared" si="1"/>
        <v>-2.6200873362445434E-2</v>
      </c>
      <c r="P25" s="20"/>
      <c r="R25" s="26"/>
      <c r="S25" s="37">
        <f t="shared" si="2"/>
        <v>2.6200873362445434E-2</v>
      </c>
      <c r="T25" s="40">
        <f t="shared" si="3"/>
        <v>2.6200873362445434E-2</v>
      </c>
      <c r="U25" s="20"/>
      <c r="W25" s="26"/>
      <c r="X25" s="37">
        <f t="shared" si="4"/>
        <v>-1.5090172984909798E-2</v>
      </c>
      <c r="Y25" s="40">
        <f t="shared" si="5"/>
        <v>-1.5090172984909798E-2</v>
      </c>
      <c r="Z25" s="20"/>
      <c r="AB25" s="26"/>
      <c r="AC25" s="37">
        <f t="shared" si="6"/>
        <v>1.5090172984909798E-2</v>
      </c>
      <c r="AD25" s="40">
        <f t="shared" si="7"/>
        <v>1.5090172984909798E-2</v>
      </c>
      <c r="AE25" s="20"/>
      <c r="AG25" s="26"/>
      <c r="AH25" s="93">
        <f t="shared" si="8"/>
        <v>-2.0645523173677616E-2</v>
      </c>
      <c r="AI25" s="51">
        <f t="shared" si="9"/>
        <v>-2.0645523173677616E-2</v>
      </c>
      <c r="AJ25" s="20"/>
      <c r="AL25" s="26"/>
      <c r="AM25" s="93">
        <f t="shared" si="10"/>
        <v>2.0645523173677616E-2</v>
      </c>
      <c r="AN25" s="51">
        <f t="shared" si="11"/>
        <v>2.0645523173677616E-2</v>
      </c>
      <c r="AO25" s="20"/>
    </row>
    <row r="26" spans="2:41" x14ac:dyDescent="0.3">
      <c r="B26" s="26"/>
      <c r="C26" s="18" t="s">
        <v>13</v>
      </c>
      <c r="D26" s="77">
        <f>(AN42-D24)/D25</f>
        <v>-0.68295559504664538</v>
      </c>
      <c r="E26" s="20"/>
      <c r="F26" s="2"/>
      <c r="G26" s="26"/>
      <c r="H26" s="29">
        <v>44776</v>
      </c>
      <c r="I26" s="71">
        <v>2.7450000000000001</v>
      </c>
      <c r="J26" s="72">
        <v>2.7480000000000002</v>
      </c>
      <c r="K26" s="20"/>
      <c r="M26" s="26"/>
      <c r="N26" s="37">
        <f t="shared" si="0"/>
        <v>2.5538124771981455E-3</v>
      </c>
      <c r="O26" s="40">
        <f t="shared" si="1"/>
        <v>2.5538124771981455E-3</v>
      </c>
      <c r="P26" s="20"/>
      <c r="R26" s="26"/>
      <c r="S26" s="37">
        <f t="shared" si="2"/>
        <v>2.5538124771981455E-3</v>
      </c>
      <c r="T26" s="40">
        <f t="shared" si="3"/>
        <v>2.5538124771981455E-3</v>
      </c>
      <c r="U26" s="20"/>
      <c r="W26" s="26"/>
      <c r="X26" s="37">
        <f t="shared" si="4"/>
        <v>1.0928961748634294E-3</v>
      </c>
      <c r="Y26" s="40">
        <f t="shared" si="5"/>
        <v>1.0928961748634294E-3</v>
      </c>
      <c r="Z26" s="20"/>
      <c r="AB26" s="26"/>
      <c r="AC26" s="37">
        <f t="shared" si="6"/>
        <v>1.0928961748634294E-3</v>
      </c>
      <c r="AD26" s="40">
        <f t="shared" si="7"/>
        <v>1.0928961748634294E-3</v>
      </c>
      <c r="AE26" s="20"/>
      <c r="AG26" s="26"/>
      <c r="AH26" s="93">
        <f t="shared" si="8"/>
        <v>1.8233543260307876E-3</v>
      </c>
      <c r="AI26" s="51">
        <f t="shared" si="9"/>
        <v>1.8233543260307876E-3</v>
      </c>
      <c r="AJ26" s="20"/>
      <c r="AL26" s="26"/>
      <c r="AM26" s="93">
        <f t="shared" si="10"/>
        <v>1.8233543260307876E-3</v>
      </c>
      <c r="AN26" s="51">
        <f t="shared" si="11"/>
        <v>1.8233543260307876E-3</v>
      </c>
      <c r="AO26" s="20"/>
    </row>
    <row r="27" spans="2:41" x14ac:dyDescent="0.3">
      <c r="B27" s="27"/>
      <c r="C27" s="21"/>
      <c r="D27" s="21"/>
      <c r="E27" s="22"/>
      <c r="F27" s="2"/>
      <c r="G27" s="26"/>
      <c r="H27" s="29">
        <v>44775</v>
      </c>
      <c r="I27" s="71">
        <v>2.5680000000000001</v>
      </c>
      <c r="J27" s="72">
        <v>2.7410000000000001</v>
      </c>
      <c r="K27" s="20"/>
      <c r="M27" s="26"/>
      <c r="N27" s="37">
        <f t="shared" si="0"/>
        <v>5.2207293666026916E-2</v>
      </c>
      <c r="O27" s="40">
        <f t="shared" si="1"/>
        <v>5.2207293666026916E-2</v>
      </c>
      <c r="P27" s="20"/>
      <c r="R27" s="26"/>
      <c r="S27" s="37">
        <f t="shared" si="2"/>
        <v>5.2207293666026916E-2</v>
      </c>
      <c r="T27" s="40">
        <f t="shared" si="3"/>
        <v>5.2207293666026916E-2</v>
      </c>
      <c r="U27" s="20"/>
      <c r="W27" s="26"/>
      <c r="X27" s="37">
        <f t="shared" si="4"/>
        <v>6.736760124610594E-2</v>
      </c>
      <c r="Y27" s="40">
        <f t="shared" si="5"/>
        <v>6.736760124610594E-2</v>
      </c>
      <c r="Z27" s="20"/>
      <c r="AB27" s="26"/>
      <c r="AC27" s="37">
        <f t="shared" si="6"/>
        <v>6.736760124610594E-2</v>
      </c>
      <c r="AD27" s="40">
        <f t="shared" si="7"/>
        <v>6.736760124610594E-2</v>
      </c>
      <c r="AE27" s="20"/>
      <c r="AG27" s="26"/>
      <c r="AH27" s="93">
        <f t="shared" si="8"/>
        <v>5.9787447456066428E-2</v>
      </c>
      <c r="AI27" s="51">
        <f t="shared" si="9"/>
        <v>5.9787447456066428E-2</v>
      </c>
      <c r="AJ27" s="20"/>
      <c r="AL27" s="26"/>
      <c r="AM27" s="93">
        <f t="shared" si="10"/>
        <v>5.9787447456066428E-2</v>
      </c>
      <c r="AN27" s="51">
        <f t="shared" si="11"/>
        <v>5.9787447456066428E-2</v>
      </c>
      <c r="AO27" s="20"/>
    </row>
    <row r="28" spans="2:41" x14ac:dyDescent="0.3">
      <c r="F28" s="2"/>
      <c r="G28" s="26"/>
      <c r="H28" s="29">
        <v>44774</v>
      </c>
      <c r="I28" s="71">
        <v>2.669</v>
      </c>
      <c r="J28" s="72">
        <v>2.605</v>
      </c>
      <c r="K28" s="20"/>
      <c r="M28" s="26"/>
      <c r="N28" s="37">
        <f t="shared" si="0"/>
        <v>-1.4004542013626012E-2</v>
      </c>
      <c r="O28" s="40">
        <f t="shared" si="1"/>
        <v>-1.4004542013626012E-2</v>
      </c>
      <c r="P28" s="20"/>
      <c r="R28" s="26"/>
      <c r="S28" s="37">
        <f t="shared" si="2"/>
        <v>1.4004542013626012E-2</v>
      </c>
      <c r="T28" s="40">
        <f t="shared" si="3"/>
        <v>1.4004542013626012E-2</v>
      </c>
      <c r="U28" s="20"/>
      <c r="W28" s="26"/>
      <c r="X28" s="37">
        <f t="shared" si="4"/>
        <v>-2.3979018358935952E-2</v>
      </c>
      <c r="Y28" s="40">
        <f t="shared" si="5"/>
        <v>-2.3979018358935952E-2</v>
      </c>
      <c r="Z28" s="20"/>
      <c r="AB28" s="26"/>
      <c r="AC28" s="37">
        <f t="shared" si="6"/>
        <v>2.3979018358935952E-2</v>
      </c>
      <c r="AD28" s="40">
        <f t="shared" si="7"/>
        <v>2.3979018358935952E-2</v>
      </c>
      <c r="AE28" s="20"/>
      <c r="AG28" s="26"/>
      <c r="AH28" s="93">
        <f t="shared" si="8"/>
        <v>-1.8991780186280983E-2</v>
      </c>
      <c r="AI28" s="51">
        <f t="shared" si="9"/>
        <v>-1.8991780186280983E-2</v>
      </c>
      <c r="AJ28" s="20"/>
      <c r="AL28" s="26"/>
      <c r="AM28" s="93">
        <f t="shared" si="10"/>
        <v>1.8991780186280983E-2</v>
      </c>
      <c r="AN28" s="51">
        <f t="shared" si="11"/>
        <v>1.8991780186280983E-2</v>
      </c>
      <c r="AO28" s="20"/>
    </row>
    <row r="29" spans="2:41" x14ac:dyDescent="0.3">
      <c r="G29" s="26"/>
      <c r="H29" s="29">
        <v>44771</v>
      </c>
      <c r="I29" s="71">
        <v>2.6779999999999999</v>
      </c>
      <c r="J29" s="72">
        <v>2.6419999999999999</v>
      </c>
      <c r="K29" s="20"/>
      <c r="M29" s="26"/>
      <c r="N29" s="37">
        <f t="shared" si="0"/>
        <v>-1.4546810891458465E-2</v>
      </c>
      <c r="O29" s="40">
        <f t="shared" si="1"/>
        <v>-1.4546810891458465E-2</v>
      </c>
      <c r="P29" s="20"/>
      <c r="R29" s="26"/>
      <c r="S29" s="37">
        <f t="shared" si="2"/>
        <v>1.4546810891458465E-2</v>
      </c>
      <c r="T29" s="40">
        <f t="shared" si="3"/>
        <v>1.4546810891458465E-2</v>
      </c>
      <c r="U29" s="20"/>
      <c r="W29" s="26"/>
      <c r="X29" s="37">
        <f t="shared" si="4"/>
        <v>-1.3442867811799862E-2</v>
      </c>
      <c r="Y29" s="40">
        <f t="shared" si="5"/>
        <v>-1.3442867811799862E-2</v>
      </c>
      <c r="Z29" s="20"/>
      <c r="AB29" s="26"/>
      <c r="AC29" s="37">
        <f t="shared" si="6"/>
        <v>1.3442867811799862E-2</v>
      </c>
      <c r="AD29" s="40">
        <f t="shared" si="7"/>
        <v>1.3442867811799862E-2</v>
      </c>
      <c r="AE29" s="20"/>
      <c r="AG29" s="26"/>
      <c r="AH29" s="93">
        <f t="shared" si="8"/>
        <v>-1.3994839351629164E-2</v>
      </c>
      <c r="AI29" s="51">
        <f t="shared" si="9"/>
        <v>-1.3994839351629164E-2</v>
      </c>
      <c r="AJ29" s="20"/>
      <c r="AL29" s="26"/>
      <c r="AM29" s="93">
        <f t="shared" si="10"/>
        <v>1.3994839351629164E-2</v>
      </c>
      <c r="AN29" s="51">
        <f t="shared" si="11"/>
        <v>1.3994839351629164E-2</v>
      </c>
      <c r="AO29" s="20"/>
    </row>
    <row r="30" spans="2:41" x14ac:dyDescent="0.3">
      <c r="G30" s="26"/>
      <c r="H30" s="29">
        <v>44770</v>
      </c>
      <c r="I30" s="71">
        <v>2.7589999999999999</v>
      </c>
      <c r="J30" s="72">
        <v>2.681</v>
      </c>
      <c r="K30" s="20"/>
      <c r="M30" s="26"/>
      <c r="N30" s="37">
        <f t="shared" si="0"/>
        <v>-1.8667642752562282E-2</v>
      </c>
      <c r="O30" s="40">
        <f t="shared" si="1"/>
        <v>-1.8667642752562282E-2</v>
      </c>
      <c r="P30" s="20"/>
      <c r="R30" s="26"/>
      <c r="S30" s="37">
        <f t="shared" si="2"/>
        <v>1.8667642752562282E-2</v>
      </c>
      <c r="T30" s="40">
        <f t="shared" si="3"/>
        <v>1.8667642752562282E-2</v>
      </c>
      <c r="U30" s="20"/>
      <c r="W30" s="26"/>
      <c r="X30" s="37">
        <f t="shared" si="4"/>
        <v>-2.8271112722000672E-2</v>
      </c>
      <c r="Y30" s="40">
        <f t="shared" si="5"/>
        <v>-2.8271112722000672E-2</v>
      </c>
      <c r="Z30" s="20"/>
      <c r="AB30" s="26"/>
      <c r="AC30" s="37">
        <f t="shared" si="6"/>
        <v>2.8271112722000672E-2</v>
      </c>
      <c r="AD30" s="40">
        <f t="shared" si="7"/>
        <v>2.8271112722000672E-2</v>
      </c>
      <c r="AE30" s="20"/>
      <c r="AG30" s="26"/>
      <c r="AH30" s="93">
        <f t="shared" si="8"/>
        <v>-2.3469377737281479E-2</v>
      </c>
      <c r="AI30" s="51">
        <f t="shared" si="9"/>
        <v>-2.3469377737281479E-2</v>
      </c>
      <c r="AJ30" s="20"/>
      <c r="AL30" s="26"/>
      <c r="AM30" s="93">
        <f t="shared" si="10"/>
        <v>2.3469377737281479E-2</v>
      </c>
      <c r="AN30" s="51">
        <f t="shared" si="11"/>
        <v>2.3469377737281479E-2</v>
      </c>
      <c r="AO30" s="20"/>
    </row>
    <row r="31" spans="2:41" x14ac:dyDescent="0.3">
      <c r="G31" s="26"/>
      <c r="H31" s="29">
        <v>44769</v>
      </c>
      <c r="I31" s="71">
        <v>2.8010000000000002</v>
      </c>
      <c r="J31" s="72">
        <v>2.7320000000000002</v>
      </c>
      <c r="K31" s="20"/>
      <c r="M31" s="26"/>
      <c r="N31" s="37">
        <f t="shared" si="0"/>
        <v>-1.9734481521349021E-2</v>
      </c>
      <c r="O31" s="40">
        <f t="shared" si="1"/>
        <v>-1.9734481521349021E-2</v>
      </c>
      <c r="P31" s="20"/>
      <c r="R31" s="26"/>
      <c r="S31" s="37">
        <f t="shared" si="2"/>
        <v>1.9734481521349021E-2</v>
      </c>
      <c r="T31" s="40">
        <f t="shared" si="3"/>
        <v>1.9734481521349021E-2</v>
      </c>
      <c r="U31" s="20"/>
      <c r="W31" s="26"/>
      <c r="X31" s="37">
        <f t="shared" si="4"/>
        <v>-2.4634059264548355E-2</v>
      </c>
      <c r="Y31" s="40">
        <f t="shared" si="5"/>
        <v>-2.4634059264548355E-2</v>
      </c>
      <c r="Z31" s="20"/>
      <c r="AB31" s="26"/>
      <c r="AC31" s="37">
        <f t="shared" si="6"/>
        <v>2.4634059264548355E-2</v>
      </c>
      <c r="AD31" s="40">
        <f t="shared" si="7"/>
        <v>2.4634059264548355E-2</v>
      </c>
      <c r="AE31" s="20"/>
      <c r="AG31" s="26"/>
      <c r="AH31" s="93">
        <f t="shared" si="8"/>
        <v>-2.2184270392948686E-2</v>
      </c>
      <c r="AI31" s="51">
        <f t="shared" si="9"/>
        <v>-2.2184270392948686E-2</v>
      </c>
      <c r="AJ31" s="20"/>
      <c r="AL31" s="26"/>
      <c r="AM31" s="93">
        <f t="shared" si="10"/>
        <v>2.2184270392948686E-2</v>
      </c>
      <c r="AN31" s="51">
        <f t="shared" si="11"/>
        <v>2.2184270392948686E-2</v>
      </c>
      <c r="AO31" s="20"/>
    </row>
    <row r="32" spans="2:41" x14ac:dyDescent="0.3">
      <c r="B32" s="2"/>
      <c r="C32" s="2"/>
      <c r="D32" s="2"/>
      <c r="E32" s="2"/>
      <c r="G32" s="26"/>
      <c r="H32" s="29">
        <v>44768</v>
      </c>
      <c r="I32" s="71">
        <v>2.8010000000000002</v>
      </c>
      <c r="J32" s="72">
        <v>2.7869999999999999</v>
      </c>
      <c r="K32" s="20"/>
      <c r="M32" s="26"/>
      <c r="N32" s="37">
        <f t="shared" si="0"/>
        <v>-1.170212765957444E-2</v>
      </c>
      <c r="O32" s="40">
        <f t="shared" si="1"/>
        <v>-1.170212765957444E-2</v>
      </c>
      <c r="P32" s="20"/>
      <c r="R32" s="26"/>
      <c r="S32" s="37">
        <f t="shared" si="2"/>
        <v>1.170212765957444E-2</v>
      </c>
      <c r="T32" s="40">
        <f t="shared" si="3"/>
        <v>1.170212765957444E-2</v>
      </c>
      <c r="U32" s="20"/>
      <c r="W32" s="26"/>
      <c r="X32" s="37">
        <f t="shared" si="4"/>
        <v>-4.9982149232417825E-3</v>
      </c>
      <c r="Y32" s="40">
        <f t="shared" si="5"/>
        <v>-4.9982149232417825E-3</v>
      </c>
      <c r="Z32" s="20"/>
      <c r="AB32" s="26"/>
      <c r="AC32" s="37">
        <f t="shared" si="6"/>
        <v>4.9982149232417825E-3</v>
      </c>
      <c r="AD32" s="40">
        <f t="shared" si="7"/>
        <v>4.9982149232417825E-3</v>
      </c>
      <c r="AE32" s="20"/>
      <c r="AG32" s="26"/>
      <c r="AH32" s="93">
        <f t="shared" si="8"/>
        <v>-8.3501712914081112E-3</v>
      </c>
      <c r="AI32" s="51">
        <f t="shared" si="9"/>
        <v>-8.3501712914081112E-3</v>
      </c>
      <c r="AJ32" s="20"/>
      <c r="AL32" s="26"/>
      <c r="AM32" s="93">
        <f t="shared" si="10"/>
        <v>8.3501712914081112E-3</v>
      </c>
      <c r="AN32" s="51">
        <f t="shared" si="11"/>
        <v>8.3501712914081112E-3</v>
      </c>
      <c r="AO32" s="20"/>
    </row>
    <row r="33" spans="7:41" x14ac:dyDescent="0.3">
      <c r="G33" s="26"/>
      <c r="H33" s="29">
        <v>44767</v>
      </c>
      <c r="I33" s="71">
        <v>2.7829999999999999</v>
      </c>
      <c r="J33" s="72">
        <v>2.82</v>
      </c>
      <c r="K33" s="20"/>
      <c r="M33" s="26"/>
      <c r="N33" s="37">
        <f t="shared" si="0"/>
        <v>1.4023732470334303E-2</v>
      </c>
      <c r="O33" s="40">
        <f t="shared" si="1"/>
        <v>1.4023732470334303E-2</v>
      </c>
      <c r="P33" s="20"/>
      <c r="R33" s="26"/>
      <c r="S33" s="37">
        <f t="shared" si="2"/>
        <v>1.4023732470334303E-2</v>
      </c>
      <c r="T33" s="40">
        <f t="shared" si="3"/>
        <v>1.4023732470334303E-2</v>
      </c>
      <c r="U33" s="20"/>
      <c r="W33" s="26"/>
      <c r="X33" s="37">
        <f t="shared" si="4"/>
        <v>1.3295005389867023E-2</v>
      </c>
      <c r="Y33" s="40">
        <f t="shared" si="5"/>
        <v>1.3295005389867023E-2</v>
      </c>
      <c r="Z33" s="20"/>
      <c r="AB33" s="26"/>
      <c r="AC33" s="37">
        <f t="shared" si="6"/>
        <v>1.3295005389867023E-2</v>
      </c>
      <c r="AD33" s="40">
        <f t="shared" si="7"/>
        <v>1.3295005389867023E-2</v>
      </c>
      <c r="AE33" s="20"/>
      <c r="AG33" s="26"/>
      <c r="AH33" s="93">
        <f t="shared" si="8"/>
        <v>1.3659368930100663E-2</v>
      </c>
      <c r="AI33" s="51">
        <f t="shared" si="9"/>
        <v>1.3659368930100663E-2</v>
      </c>
      <c r="AJ33" s="20"/>
      <c r="AL33" s="26"/>
      <c r="AM33" s="93">
        <f t="shared" si="10"/>
        <v>1.3659368930100663E-2</v>
      </c>
      <c r="AN33" s="51">
        <f t="shared" si="11"/>
        <v>1.3659368930100663E-2</v>
      </c>
      <c r="AO33" s="20"/>
    </row>
    <row r="34" spans="7:41" x14ac:dyDescent="0.3">
      <c r="G34" s="26"/>
      <c r="H34" s="29">
        <v>44764</v>
      </c>
      <c r="I34" s="71">
        <v>2.8780000000000001</v>
      </c>
      <c r="J34" s="72">
        <v>2.7810000000000001</v>
      </c>
      <c r="K34" s="20"/>
      <c r="M34" s="26"/>
      <c r="N34" s="37">
        <f t="shared" si="0"/>
        <v>-4.3672627235213132E-2</v>
      </c>
      <c r="O34" s="40">
        <f t="shared" si="1"/>
        <v>-4.3672627235213132E-2</v>
      </c>
      <c r="P34" s="20"/>
      <c r="R34" s="26"/>
      <c r="S34" s="37">
        <f t="shared" si="2"/>
        <v>4.3672627235213132E-2</v>
      </c>
      <c r="T34" s="40">
        <f t="shared" si="3"/>
        <v>4.3672627235213132E-2</v>
      </c>
      <c r="U34" s="20"/>
      <c r="W34" s="26"/>
      <c r="X34" s="37">
        <f t="shared" si="4"/>
        <v>-3.3703961084086159E-2</v>
      </c>
      <c r="Y34" s="40">
        <f t="shared" si="5"/>
        <v>-3.3703961084086159E-2</v>
      </c>
      <c r="Z34" s="20"/>
      <c r="AB34" s="26"/>
      <c r="AC34" s="37">
        <f t="shared" si="6"/>
        <v>3.3703961084086159E-2</v>
      </c>
      <c r="AD34" s="40">
        <f t="shared" si="7"/>
        <v>3.3703961084086159E-2</v>
      </c>
      <c r="AE34" s="20"/>
      <c r="AG34" s="26"/>
      <c r="AH34" s="93">
        <f t="shared" si="8"/>
        <v>-3.8688294159649646E-2</v>
      </c>
      <c r="AI34" s="51">
        <f t="shared" si="9"/>
        <v>-3.8688294159649646E-2</v>
      </c>
      <c r="AJ34" s="20"/>
      <c r="AL34" s="26"/>
      <c r="AM34" s="93">
        <f t="shared" si="10"/>
        <v>3.8688294159649646E-2</v>
      </c>
      <c r="AN34" s="51">
        <f t="shared" si="11"/>
        <v>3.8688294159649646E-2</v>
      </c>
      <c r="AO34" s="20"/>
    </row>
    <row r="35" spans="7:41" x14ac:dyDescent="0.3">
      <c r="G35" s="26"/>
      <c r="H35" s="29">
        <v>44763</v>
      </c>
      <c r="I35" s="71">
        <v>3.0209999999999999</v>
      </c>
      <c r="J35" s="72">
        <v>2.9079999999999999</v>
      </c>
      <c r="K35" s="20"/>
      <c r="M35" s="26"/>
      <c r="N35" s="37">
        <f t="shared" si="0"/>
        <v>-4.2160737812911762E-2</v>
      </c>
      <c r="O35" s="40">
        <f t="shared" si="1"/>
        <v>-4.2160737812911762E-2</v>
      </c>
      <c r="P35" s="20"/>
      <c r="R35" s="26"/>
      <c r="S35" s="37">
        <f t="shared" si="2"/>
        <v>4.2160737812911762E-2</v>
      </c>
      <c r="T35" s="40">
        <f t="shared" si="3"/>
        <v>4.2160737812911762E-2</v>
      </c>
      <c r="U35" s="20"/>
      <c r="W35" s="26"/>
      <c r="X35" s="37">
        <f t="shared" si="4"/>
        <v>-3.7404832836809003E-2</v>
      </c>
      <c r="Y35" s="40">
        <f t="shared" si="5"/>
        <v>-3.7404832836809003E-2</v>
      </c>
      <c r="Z35" s="20"/>
      <c r="AB35" s="26"/>
      <c r="AC35" s="37">
        <f t="shared" si="6"/>
        <v>3.7404832836809003E-2</v>
      </c>
      <c r="AD35" s="40">
        <f t="shared" si="7"/>
        <v>3.7404832836809003E-2</v>
      </c>
      <c r="AE35" s="20"/>
      <c r="AG35" s="26"/>
      <c r="AH35" s="93">
        <f t="shared" si="8"/>
        <v>-3.9782785324860383E-2</v>
      </c>
      <c r="AI35" s="51">
        <f t="shared" si="9"/>
        <v>-3.9782785324860383E-2</v>
      </c>
      <c r="AJ35" s="20"/>
      <c r="AL35" s="26"/>
      <c r="AM35" s="93">
        <f t="shared" si="10"/>
        <v>3.9782785324860383E-2</v>
      </c>
      <c r="AN35" s="51">
        <f t="shared" si="11"/>
        <v>3.9782785324860383E-2</v>
      </c>
      <c r="AO35" s="20"/>
    </row>
    <row r="36" spans="7:41" x14ac:dyDescent="0.3">
      <c r="G36" s="26"/>
      <c r="H36" s="29">
        <v>44762</v>
      </c>
      <c r="I36" s="71">
        <v>3.028</v>
      </c>
      <c r="J36" s="72">
        <v>3.036</v>
      </c>
      <c r="K36" s="20"/>
      <c r="M36" s="26"/>
      <c r="N36" s="44">
        <f t="shared" si="0"/>
        <v>5.6310036435905609E-3</v>
      </c>
      <c r="O36" s="47">
        <f t="shared" si="1"/>
        <v>5.6310036435905609E-3</v>
      </c>
      <c r="P36" s="20"/>
      <c r="Q36" s="3"/>
      <c r="R36" s="26"/>
      <c r="S36" s="44">
        <f t="shared" si="2"/>
        <v>5.6310036435905609E-3</v>
      </c>
      <c r="T36" s="47">
        <f t="shared" si="3"/>
        <v>5.6310036435905609E-3</v>
      </c>
      <c r="U36" s="20"/>
      <c r="W36" s="17"/>
      <c r="X36" s="44">
        <f t="shared" si="4"/>
        <v>2.6420079260237803E-3</v>
      </c>
      <c r="Y36" s="47">
        <f t="shared" si="5"/>
        <v>2.6420079260237803E-3</v>
      </c>
      <c r="Z36" s="17"/>
      <c r="AA36" s="3"/>
      <c r="AB36" s="17"/>
      <c r="AC36" s="44">
        <f t="shared" si="6"/>
        <v>2.6420079260237803E-3</v>
      </c>
      <c r="AD36" s="47">
        <f t="shared" si="7"/>
        <v>2.6420079260237803E-3</v>
      </c>
      <c r="AE36" s="17"/>
      <c r="AF36" s="3"/>
      <c r="AG36" s="17"/>
      <c r="AH36" s="52">
        <f t="shared" si="8"/>
        <v>4.136505784807171E-3</v>
      </c>
      <c r="AI36" s="55">
        <f t="shared" si="9"/>
        <v>4.136505784807171E-3</v>
      </c>
      <c r="AJ36" s="17"/>
      <c r="AK36" s="3"/>
      <c r="AL36" s="17"/>
      <c r="AM36" s="52">
        <f t="shared" si="10"/>
        <v>4.136505784807171E-3</v>
      </c>
      <c r="AN36" s="55">
        <f t="shared" si="11"/>
        <v>4.136505784807171E-3</v>
      </c>
      <c r="AO36" s="17"/>
    </row>
    <row r="37" spans="7:41" x14ac:dyDescent="0.3">
      <c r="G37" s="26"/>
      <c r="H37" s="58">
        <v>44761</v>
      </c>
      <c r="I37" s="73">
        <v>2.9860000000000002</v>
      </c>
      <c r="J37" s="74">
        <v>3.0190000000000001</v>
      </c>
      <c r="K37" s="20"/>
      <c r="M37" s="27"/>
      <c r="N37" s="21"/>
      <c r="O37" s="21"/>
      <c r="P37" s="22"/>
      <c r="R37" s="27"/>
      <c r="S37" s="21"/>
      <c r="T37" s="21"/>
      <c r="U37" s="22"/>
      <c r="W37" s="27"/>
      <c r="X37" s="21"/>
      <c r="Y37" s="21"/>
      <c r="Z37" s="22"/>
      <c r="AB37" s="27"/>
      <c r="AC37" s="21"/>
      <c r="AD37" s="21"/>
      <c r="AE37" s="22"/>
      <c r="AG37" s="27"/>
      <c r="AH37" s="21"/>
      <c r="AI37" s="21"/>
      <c r="AJ37" s="22"/>
      <c r="AL37" s="27"/>
      <c r="AM37" s="21"/>
      <c r="AN37" s="21"/>
      <c r="AO37" s="22"/>
    </row>
    <row r="38" spans="7:41" x14ac:dyDescent="0.3">
      <c r="G38" s="27"/>
      <c r="H38" s="32"/>
      <c r="I38" s="92"/>
      <c r="J38" s="92"/>
      <c r="K38" s="22"/>
    </row>
    <row r="39" spans="7:41" x14ac:dyDescent="0.3">
      <c r="H39" s="28"/>
      <c r="M39" s="23"/>
      <c r="N39" s="24"/>
      <c r="O39" s="24"/>
      <c r="P39" s="25"/>
      <c r="R39" s="23"/>
      <c r="S39" s="24"/>
      <c r="T39" s="24"/>
      <c r="U39" s="25"/>
      <c r="W39" s="23"/>
      <c r="X39" s="24"/>
      <c r="Y39" s="24"/>
      <c r="Z39" s="25"/>
      <c r="AB39" s="23"/>
      <c r="AC39" s="24"/>
      <c r="AD39" s="24"/>
      <c r="AE39" s="25"/>
      <c r="AG39" s="23"/>
      <c r="AH39" s="24"/>
      <c r="AI39" s="24"/>
      <c r="AJ39" s="25"/>
      <c r="AL39" s="23"/>
      <c r="AM39" s="24"/>
      <c r="AN39" s="24"/>
      <c r="AO39" s="25"/>
    </row>
    <row r="40" spans="7:41" ht="18" x14ac:dyDescent="0.35">
      <c r="H40" s="28"/>
      <c r="M40" s="26"/>
      <c r="N40" s="211" t="s">
        <v>74</v>
      </c>
      <c r="O40" s="213"/>
      <c r="P40" s="20"/>
      <c r="R40" s="26"/>
      <c r="S40" s="214" t="s">
        <v>75</v>
      </c>
      <c r="T40" s="216"/>
      <c r="U40" s="20"/>
      <c r="W40" s="26"/>
      <c r="X40" s="211" t="s">
        <v>70</v>
      </c>
      <c r="Y40" s="213"/>
      <c r="Z40" s="20"/>
      <c r="AB40" s="26"/>
      <c r="AC40" s="214" t="s">
        <v>71</v>
      </c>
      <c r="AD40" s="216"/>
      <c r="AE40" s="20"/>
      <c r="AG40" s="26"/>
      <c r="AH40" s="211" t="s">
        <v>184</v>
      </c>
      <c r="AI40" s="213"/>
      <c r="AJ40" s="20"/>
      <c r="AL40" s="26"/>
      <c r="AM40" s="214" t="s">
        <v>183</v>
      </c>
      <c r="AN40" s="216"/>
      <c r="AO40" s="20"/>
    </row>
    <row r="41" spans="7:41" x14ac:dyDescent="0.3">
      <c r="H41" s="28"/>
      <c r="M41" s="26"/>
      <c r="N41" s="33" t="s">
        <v>146</v>
      </c>
      <c r="O41" s="36" t="s">
        <v>9</v>
      </c>
      <c r="P41" s="20"/>
      <c r="R41" s="26"/>
      <c r="S41" s="56" t="s">
        <v>146</v>
      </c>
      <c r="T41" s="36" t="s">
        <v>9</v>
      </c>
      <c r="U41" s="20"/>
      <c r="W41" s="26"/>
      <c r="X41" s="33" t="s">
        <v>146</v>
      </c>
      <c r="Y41" s="36" t="s">
        <v>9</v>
      </c>
      <c r="Z41" s="20"/>
      <c r="AB41" s="26"/>
      <c r="AC41" s="56" t="s">
        <v>146</v>
      </c>
      <c r="AD41" s="36" t="s">
        <v>9</v>
      </c>
      <c r="AE41" s="20"/>
      <c r="AG41" s="26"/>
      <c r="AH41" s="56" t="s">
        <v>146</v>
      </c>
      <c r="AI41" s="36" t="s">
        <v>9</v>
      </c>
      <c r="AJ41" s="20"/>
      <c r="AL41" s="26"/>
      <c r="AM41" s="56" t="s">
        <v>146</v>
      </c>
      <c r="AN41" s="36" t="s">
        <v>9</v>
      </c>
      <c r="AO41" s="20"/>
    </row>
    <row r="42" spans="7:41" x14ac:dyDescent="0.3">
      <c r="H42" s="28"/>
      <c r="M42" s="26"/>
      <c r="N42" s="44">
        <f>IF(OR(D9="",J7=""),"",(D9-J7)/J7)</f>
        <v>9.6463022508039391E-3</v>
      </c>
      <c r="O42" s="55">
        <f>AVERAGE(N42:N42)</f>
        <v>9.6463022508039391E-3</v>
      </c>
      <c r="P42" s="20"/>
      <c r="R42" s="26"/>
      <c r="S42" s="41">
        <f>IFERROR(SQRT((N42)^2),"")</f>
        <v>9.6463022508039391E-3</v>
      </c>
      <c r="T42" s="54">
        <f>AVERAGE(S42:S42)</f>
        <v>9.6463022508039391E-3</v>
      </c>
      <c r="U42" s="20"/>
      <c r="W42" s="26"/>
      <c r="X42" s="44">
        <f>IFERROR((D9-I6)/I6,"")</f>
        <v>1.0296010296010304E-2</v>
      </c>
      <c r="Y42" s="55">
        <f>AVERAGE(X42:X42)</f>
        <v>1.0296010296010304E-2</v>
      </c>
      <c r="Z42" s="20"/>
      <c r="AB42" s="26"/>
      <c r="AC42" s="41">
        <f>IFERROR(SQRT((X42)^2),"")</f>
        <v>1.0296010296010304E-2</v>
      </c>
      <c r="AD42" s="66">
        <f>AVERAGE(AC42:AC42)</f>
        <v>1.0296010296010304E-2</v>
      </c>
      <c r="AE42" s="20"/>
      <c r="AG42" s="26"/>
      <c r="AH42" s="41">
        <f>AVERAGE(N42,X42)</f>
        <v>9.9711562734071217E-3</v>
      </c>
      <c r="AI42" s="66">
        <f>AVERAGE(AH42:AH42)</f>
        <v>9.9711562734071217E-3</v>
      </c>
      <c r="AJ42" s="20"/>
      <c r="AL42" s="26"/>
      <c r="AM42" s="41">
        <f>IFERROR(SQRT((AH42)^2),"")</f>
        <v>9.9711562734071217E-3</v>
      </c>
      <c r="AN42" s="66">
        <f>AVERAGE(AM42:AM42)</f>
        <v>9.9711562734071217E-3</v>
      </c>
      <c r="AO42" s="20"/>
    </row>
    <row r="43" spans="7:41" x14ac:dyDescent="0.3">
      <c r="H43" s="28"/>
      <c r="M43" s="27"/>
      <c r="N43" s="21"/>
      <c r="O43" s="21"/>
      <c r="P43" s="22"/>
      <c r="R43" s="27"/>
      <c r="S43" s="21"/>
      <c r="T43" s="21"/>
      <c r="U43" s="22"/>
      <c r="W43" s="27"/>
      <c r="X43" s="21"/>
      <c r="Y43" s="21"/>
      <c r="Z43" s="22"/>
      <c r="AB43" s="27"/>
      <c r="AC43" s="21"/>
      <c r="AD43" s="21"/>
      <c r="AE43" s="22"/>
      <c r="AG43" s="27"/>
      <c r="AH43" s="21"/>
      <c r="AI43" s="21"/>
      <c r="AJ43" s="22"/>
      <c r="AL43" s="27"/>
      <c r="AM43" s="21"/>
      <c r="AN43" s="21"/>
      <c r="AO43" s="22"/>
    </row>
    <row r="44" spans="7:41" x14ac:dyDescent="0.3">
      <c r="H44" s="28"/>
    </row>
    <row r="45" spans="7:41" x14ac:dyDescent="0.3">
      <c r="H45" s="28"/>
    </row>
    <row r="46" spans="7:41" x14ac:dyDescent="0.3">
      <c r="H46" s="28"/>
    </row>
    <row r="47" spans="7:41" x14ac:dyDescent="0.3">
      <c r="H47" s="28"/>
    </row>
    <row r="48" spans="7:41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20">
    <mergeCell ref="C12:D12"/>
    <mergeCell ref="B2:E3"/>
    <mergeCell ref="H3:J3"/>
    <mergeCell ref="N3:O3"/>
    <mergeCell ref="S3:T3"/>
    <mergeCell ref="AH3:AI3"/>
    <mergeCell ref="AM3:AN3"/>
    <mergeCell ref="I4:J4"/>
    <mergeCell ref="C7:D7"/>
    <mergeCell ref="C11:D11"/>
    <mergeCell ref="X3:Y3"/>
    <mergeCell ref="AC3:AD3"/>
    <mergeCell ref="AH40:AI40"/>
    <mergeCell ref="AM40:AN40"/>
    <mergeCell ref="C17:D17"/>
    <mergeCell ref="C22:D22"/>
    <mergeCell ref="N40:O40"/>
    <mergeCell ref="S40:T40"/>
    <mergeCell ref="X40:Y40"/>
    <mergeCell ref="AC40:AD40"/>
  </mergeCells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5E257-0BF9-43F0-B3FF-7D6D609B2115}">
  <sheetPr codeName="Sheet19"/>
  <dimension ref="B2:AO160"/>
  <sheetViews>
    <sheetView showGridLines="0" topLeftCell="AB13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10" width="18.109375" customWidth="1"/>
    <col min="11" max="13" width="2.88671875" customWidth="1"/>
    <col min="14" max="15" width="34.6640625" customWidth="1"/>
    <col min="16" max="18" width="2.88671875" customWidth="1"/>
    <col min="19" max="20" width="34.6640625" customWidth="1"/>
    <col min="21" max="23" width="2.88671875" customWidth="1"/>
    <col min="24" max="25" width="34.6640625" customWidth="1"/>
    <col min="26" max="28" width="2.88671875" customWidth="1"/>
    <col min="29" max="30" width="34.6640625" customWidth="1"/>
    <col min="31" max="33" width="2.88671875" customWidth="1"/>
    <col min="34" max="35" width="34.6640625" customWidth="1"/>
    <col min="36" max="38" width="2.88671875" customWidth="1"/>
    <col min="39" max="40" width="34.6640625" customWidth="1"/>
    <col min="41" max="41" width="2.88671875" customWidth="1"/>
  </cols>
  <sheetData>
    <row r="2" spans="2:41" x14ac:dyDescent="0.3">
      <c r="B2" s="128" t="str">
        <f>_xll.TR("CA10YT=RR","CF_Yield","CH=Fd RH=IN",C8)</f>
        <v>Updated at 12:30:08</v>
      </c>
      <c r="C2" s="129"/>
      <c r="D2" s="129"/>
      <c r="E2" s="130"/>
      <c r="F2" s="2"/>
      <c r="G2" s="23"/>
      <c r="H2" s="64" t="str">
        <f>_xll.RHistory("CA10YT=RR",".Timestamp;.Open;.Close","NBROWS:32 INTERVAL:1D",,"TSREPEAT:NO CH:Fd",H5)</f>
        <v>Updated at 12:09:16</v>
      </c>
      <c r="I2" s="24"/>
      <c r="J2" s="24"/>
      <c r="K2" s="25"/>
      <c r="M2" s="23"/>
      <c r="N2" s="24"/>
      <c r="O2" s="24"/>
      <c r="P2" s="25"/>
      <c r="R2" s="23"/>
      <c r="S2" s="24"/>
      <c r="T2" s="24"/>
      <c r="U2" s="25"/>
      <c r="W2" s="23"/>
      <c r="X2" s="24"/>
      <c r="Y2" s="24"/>
      <c r="Z2" s="25"/>
      <c r="AB2" s="23"/>
      <c r="AC2" s="24"/>
      <c r="AD2" s="24"/>
      <c r="AE2" s="25"/>
      <c r="AG2" s="23"/>
      <c r="AH2" s="24"/>
      <c r="AI2" s="24"/>
      <c r="AJ2" s="25"/>
      <c r="AL2" s="23"/>
      <c r="AM2" s="24"/>
      <c r="AN2" s="24"/>
      <c r="AO2" s="25"/>
    </row>
    <row r="3" spans="2:41" ht="18" x14ac:dyDescent="0.35">
      <c r="B3" s="219"/>
      <c r="C3" s="220"/>
      <c r="D3" s="220"/>
      <c r="E3" s="221"/>
      <c r="F3" s="2"/>
      <c r="G3" s="26"/>
      <c r="H3" s="211" t="s">
        <v>83</v>
      </c>
      <c r="I3" s="212"/>
      <c r="J3" s="213"/>
      <c r="K3" s="20"/>
      <c r="M3" s="26"/>
      <c r="N3" s="211" t="s">
        <v>72</v>
      </c>
      <c r="O3" s="213"/>
      <c r="P3" s="20"/>
      <c r="R3" s="26"/>
      <c r="S3" s="214" t="s">
        <v>73</v>
      </c>
      <c r="T3" s="216"/>
      <c r="U3" s="20"/>
      <c r="W3" s="26"/>
      <c r="X3" s="211" t="s">
        <v>68</v>
      </c>
      <c r="Y3" s="213"/>
      <c r="Z3" s="20"/>
      <c r="AB3" s="26"/>
      <c r="AC3" s="214" t="s">
        <v>69</v>
      </c>
      <c r="AD3" s="216"/>
      <c r="AE3" s="20"/>
      <c r="AG3" s="26"/>
      <c r="AH3" s="211" t="s">
        <v>31</v>
      </c>
      <c r="AI3" s="213"/>
      <c r="AJ3" s="20"/>
      <c r="AL3" s="26"/>
      <c r="AM3" s="214" t="s">
        <v>32</v>
      </c>
      <c r="AN3" s="216"/>
      <c r="AO3" s="20"/>
    </row>
    <row r="4" spans="2:41" x14ac:dyDescent="0.3">
      <c r="F4" s="2"/>
      <c r="G4" s="26"/>
      <c r="H4" s="27"/>
      <c r="I4" s="217" t="s">
        <v>147</v>
      </c>
      <c r="J4" s="218"/>
      <c r="K4" s="20"/>
      <c r="M4" s="26"/>
      <c r="N4" s="33" t="s">
        <v>147</v>
      </c>
      <c r="O4" s="36" t="s">
        <v>9</v>
      </c>
      <c r="P4" s="20"/>
      <c r="R4" s="26"/>
      <c r="S4" s="33" t="s">
        <v>147</v>
      </c>
      <c r="T4" s="36" t="s">
        <v>9</v>
      </c>
      <c r="U4" s="20"/>
      <c r="W4" s="26"/>
      <c r="X4" s="33" t="s">
        <v>147</v>
      </c>
      <c r="Y4" s="36" t="s">
        <v>9</v>
      </c>
      <c r="Z4" s="20"/>
      <c r="AB4" s="26"/>
      <c r="AC4" s="33" t="s">
        <v>147</v>
      </c>
      <c r="AD4" s="36" t="s">
        <v>9</v>
      </c>
      <c r="AE4" s="20"/>
      <c r="AG4" s="26"/>
      <c r="AH4" s="33" t="s">
        <v>147</v>
      </c>
      <c r="AI4" s="36" t="s">
        <v>9</v>
      </c>
      <c r="AJ4" s="20"/>
      <c r="AL4" s="26"/>
      <c r="AM4" s="33" t="s">
        <v>147</v>
      </c>
      <c r="AN4" s="36" t="s">
        <v>9</v>
      </c>
      <c r="AO4" s="20"/>
    </row>
    <row r="5" spans="2:41" hidden="1" x14ac:dyDescent="0.3">
      <c r="F5" s="2"/>
      <c r="G5" s="26"/>
      <c r="H5" s="110" t="s">
        <v>22</v>
      </c>
      <c r="I5" s="111" t="s">
        <v>62</v>
      </c>
      <c r="J5" s="112" t="s">
        <v>63</v>
      </c>
      <c r="K5" s="20"/>
      <c r="M5" s="26"/>
      <c r="N5" s="26"/>
      <c r="O5" s="17"/>
      <c r="P5" s="20"/>
      <c r="R5" s="26"/>
      <c r="S5" s="26"/>
      <c r="T5" s="17"/>
      <c r="U5" s="20"/>
      <c r="W5" s="26"/>
      <c r="X5" s="26"/>
      <c r="Y5" s="17"/>
      <c r="Z5" s="20"/>
      <c r="AB5" s="26"/>
      <c r="AC5" s="26"/>
      <c r="AD5" s="17"/>
      <c r="AE5" s="20"/>
      <c r="AG5" s="26"/>
      <c r="AH5" s="26"/>
      <c r="AI5" s="17"/>
      <c r="AJ5" s="20"/>
      <c r="AL5" s="26"/>
      <c r="AM5" s="26"/>
      <c r="AN5" s="17"/>
      <c r="AO5" s="20"/>
    </row>
    <row r="6" spans="2:41" x14ac:dyDescent="0.3">
      <c r="B6" s="23"/>
      <c r="C6" s="63"/>
      <c r="D6" s="24"/>
      <c r="E6" s="25"/>
      <c r="F6" s="2"/>
      <c r="G6" s="26"/>
      <c r="H6" s="29">
        <v>44804</v>
      </c>
      <c r="I6" s="71">
        <v>3.1150000000000002</v>
      </c>
      <c r="J6" s="72">
        <v>3.125</v>
      </c>
      <c r="K6" s="20"/>
      <c r="M6" s="26"/>
      <c r="N6" s="37">
        <f t="shared" ref="N6:N36" si="0">IF(OR(J6="",J7=""),"",(J6-J7)/J7)</f>
        <v>1.6921575008135389E-2</v>
      </c>
      <c r="O6" s="40">
        <f t="shared" ref="O6:O36" si="1">AVERAGE(N6:N6)</f>
        <v>1.6921575008135389E-2</v>
      </c>
      <c r="P6" s="20"/>
      <c r="R6" s="26"/>
      <c r="S6" s="37">
        <f t="shared" ref="S6:S36" si="2">IF(OR(J6="",J7=""),"",SQRT(((J6-J7)/J7)^2))</f>
        <v>1.6921575008135389E-2</v>
      </c>
      <c r="T6" s="40">
        <f t="shared" ref="T6:T36" si="3">AVERAGE(S6:S6)</f>
        <v>1.6921575008135389E-2</v>
      </c>
      <c r="U6" s="20"/>
      <c r="W6" s="26"/>
      <c r="X6" s="37">
        <f t="shared" ref="X6:X36" si="4">IFERROR((J6-I6)/I6,"")</f>
        <v>3.210272873194153E-3</v>
      </c>
      <c r="Y6" s="40">
        <f t="shared" ref="Y6:Y36" si="5">AVERAGE(X6:X6)</f>
        <v>3.210272873194153E-3</v>
      </c>
      <c r="Z6" s="20"/>
      <c r="AB6" s="26"/>
      <c r="AC6" s="37">
        <f t="shared" ref="AC6:AC36" si="6">IFERROR(SQRT(((J6-I6)/I6)^2),"")</f>
        <v>3.210272873194153E-3</v>
      </c>
      <c r="AD6" s="40">
        <f t="shared" ref="AD6:AD36" si="7">AVERAGE(AC6:AC6)</f>
        <v>3.210272873194153E-3</v>
      </c>
      <c r="AE6" s="20"/>
      <c r="AG6" s="26"/>
      <c r="AH6" s="93">
        <f t="shared" ref="AH6:AH36" si="8">IFERROR(AVERAGE(N6,X6),"")</f>
        <v>1.0065923940664771E-2</v>
      </c>
      <c r="AI6" s="51">
        <f t="shared" ref="AI6:AI36" si="9">AVERAGE(AH6:AH6)</f>
        <v>1.0065923940664771E-2</v>
      </c>
      <c r="AJ6" s="20"/>
      <c r="AL6" s="26"/>
      <c r="AM6" s="93">
        <f t="shared" ref="AM6:AM36" si="10">IFERROR(AVERAGE(S6,AC6),"")</f>
        <v>1.0065923940664771E-2</v>
      </c>
      <c r="AN6" s="51">
        <f t="shared" ref="AN6:AN36" si="11">AVERAGE(AM6:AM6)</f>
        <v>1.0065923940664771E-2</v>
      </c>
      <c r="AO6" s="20"/>
    </row>
    <row r="7" spans="2:41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3.1120000000000001</v>
      </c>
      <c r="J7" s="72">
        <v>3.073</v>
      </c>
      <c r="K7" s="20"/>
      <c r="M7" s="26"/>
      <c r="N7" s="37">
        <f t="shared" si="0"/>
        <v>-3.2435939020435387E-3</v>
      </c>
      <c r="O7" s="40">
        <f t="shared" si="1"/>
        <v>-3.2435939020435387E-3</v>
      </c>
      <c r="P7" s="20"/>
      <c r="R7" s="26"/>
      <c r="S7" s="37">
        <f t="shared" si="2"/>
        <v>3.2435939020435387E-3</v>
      </c>
      <c r="T7" s="40">
        <f t="shared" si="3"/>
        <v>3.2435939020435387E-3</v>
      </c>
      <c r="U7" s="20"/>
      <c r="W7" s="26"/>
      <c r="X7" s="37">
        <f t="shared" si="4"/>
        <v>-1.2532133676092591E-2</v>
      </c>
      <c r="Y7" s="40">
        <f t="shared" si="5"/>
        <v>-1.2532133676092591E-2</v>
      </c>
      <c r="Z7" s="20"/>
      <c r="AB7" s="26"/>
      <c r="AC7" s="37">
        <f t="shared" si="6"/>
        <v>1.2532133676092591E-2</v>
      </c>
      <c r="AD7" s="40">
        <f t="shared" si="7"/>
        <v>1.2532133676092591E-2</v>
      </c>
      <c r="AE7" s="20"/>
      <c r="AG7" s="26"/>
      <c r="AH7" s="93">
        <f t="shared" si="8"/>
        <v>-7.8878637890680645E-3</v>
      </c>
      <c r="AI7" s="51">
        <f t="shared" si="9"/>
        <v>-7.8878637890680645E-3</v>
      </c>
      <c r="AJ7" s="20"/>
      <c r="AL7" s="26"/>
      <c r="AM7" s="93">
        <f t="shared" si="10"/>
        <v>7.8878637890680645E-3</v>
      </c>
      <c r="AN7" s="51">
        <f t="shared" si="11"/>
        <v>7.8878637890680645E-3</v>
      </c>
      <c r="AO7" s="20"/>
    </row>
    <row r="8" spans="2:41" x14ac:dyDescent="0.3">
      <c r="B8" s="26"/>
      <c r="C8" s="4"/>
      <c r="D8" s="109" t="s">
        <v>196</v>
      </c>
      <c r="E8" s="20"/>
      <c r="F8" s="2"/>
      <c r="G8" s="26"/>
      <c r="H8" s="29">
        <v>44802</v>
      </c>
      <c r="I8" s="71">
        <v>3.0449999999999999</v>
      </c>
      <c r="J8" s="72">
        <v>3.0830000000000002</v>
      </c>
      <c r="K8" s="20"/>
      <c r="M8" s="26"/>
      <c r="N8" s="37">
        <f t="shared" si="0"/>
        <v>2.1876035797149581E-2</v>
      </c>
      <c r="O8" s="40">
        <f t="shared" si="1"/>
        <v>2.1876035797149581E-2</v>
      </c>
      <c r="P8" s="20"/>
      <c r="R8" s="26"/>
      <c r="S8" s="37">
        <f t="shared" si="2"/>
        <v>2.1876035797149581E-2</v>
      </c>
      <c r="T8" s="40">
        <f t="shared" si="3"/>
        <v>2.1876035797149581E-2</v>
      </c>
      <c r="U8" s="20"/>
      <c r="W8" s="26"/>
      <c r="X8" s="37">
        <f t="shared" si="4"/>
        <v>1.247947454844015E-2</v>
      </c>
      <c r="Y8" s="40">
        <f t="shared" si="5"/>
        <v>1.247947454844015E-2</v>
      </c>
      <c r="Z8" s="20"/>
      <c r="AB8" s="26"/>
      <c r="AC8" s="37">
        <f t="shared" si="6"/>
        <v>1.247947454844015E-2</v>
      </c>
      <c r="AD8" s="40">
        <f t="shared" si="7"/>
        <v>1.247947454844015E-2</v>
      </c>
      <c r="AE8" s="20"/>
      <c r="AG8" s="26"/>
      <c r="AH8" s="93">
        <f t="shared" si="8"/>
        <v>1.7177755172794865E-2</v>
      </c>
      <c r="AI8" s="51">
        <f t="shared" si="9"/>
        <v>1.7177755172794865E-2</v>
      </c>
      <c r="AJ8" s="20"/>
      <c r="AL8" s="26"/>
      <c r="AM8" s="93">
        <f t="shared" si="10"/>
        <v>1.7177755172794865E-2</v>
      </c>
      <c r="AN8" s="51">
        <f t="shared" si="11"/>
        <v>1.7177755172794865E-2</v>
      </c>
      <c r="AO8" s="20"/>
    </row>
    <row r="9" spans="2:41" x14ac:dyDescent="0.3">
      <c r="B9" s="26"/>
      <c r="C9" s="85" t="s">
        <v>85</v>
      </c>
      <c r="D9" s="95">
        <v>3.0960000000000001</v>
      </c>
      <c r="E9" s="20"/>
      <c r="F9" s="2"/>
      <c r="G9" s="26"/>
      <c r="H9" s="29">
        <v>44799</v>
      </c>
      <c r="I9" s="71">
        <v>3.0550000000000002</v>
      </c>
      <c r="J9" s="72">
        <v>3.0169999999999999</v>
      </c>
      <c r="K9" s="20"/>
      <c r="M9" s="26"/>
      <c r="N9" s="37">
        <f t="shared" si="0"/>
        <v>9.9535500995358793E-4</v>
      </c>
      <c r="O9" s="40">
        <f t="shared" si="1"/>
        <v>9.9535500995358793E-4</v>
      </c>
      <c r="P9" s="20"/>
      <c r="R9" s="26"/>
      <c r="S9" s="37">
        <f t="shared" si="2"/>
        <v>9.9535500995358793E-4</v>
      </c>
      <c r="T9" s="40">
        <f t="shared" si="3"/>
        <v>9.9535500995358793E-4</v>
      </c>
      <c r="U9" s="20"/>
      <c r="W9" s="26"/>
      <c r="X9" s="37">
        <f t="shared" si="4"/>
        <v>-1.2438625204582734E-2</v>
      </c>
      <c r="Y9" s="40">
        <f t="shared" si="5"/>
        <v>-1.2438625204582734E-2</v>
      </c>
      <c r="Z9" s="20"/>
      <c r="AB9" s="26"/>
      <c r="AC9" s="37">
        <f t="shared" si="6"/>
        <v>1.2438625204582734E-2</v>
      </c>
      <c r="AD9" s="40">
        <f t="shared" si="7"/>
        <v>1.2438625204582734E-2</v>
      </c>
      <c r="AE9" s="20"/>
      <c r="AG9" s="26"/>
      <c r="AH9" s="93">
        <f t="shared" si="8"/>
        <v>-5.7216350973145732E-3</v>
      </c>
      <c r="AI9" s="51">
        <f t="shared" si="9"/>
        <v>-5.7216350973145732E-3</v>
      </c>
      <c r="AJ9" s="20"/>
      <c r="AL9" s="26"/>
      <c r="AM9" s="93">
        <f t="shared" si="10"/>
        <v>6.7169901072681613E-3</v>
      </c>
      <c r="AN9" s="51">
        <f t="shared" si="11"/>
        <v>6.7169901072681613E-3</v>
      </c>
      <c r="AO9" s="20"/>
    </row>
    <row r="10" spans="2:41" x14ac:dyDescent="0.3">
      <c r="B10" s="26"/>
      <c r="C10" s="65"/>
      <c r="D10" s="94"/>
      <c r="E10" s="20"/>
      <c r="F10" s="2"/>
      <c r="G10" s="26"/>
      <c r="H10" s="29">
        <v>44798</v>
      </c>
      <c r="I10" s="71">
        <v>3.0670000000000002</v>
      </c>
      <c r="J10" s="72">
        <v>3.0139999999999998</v>
      </c>
      <c r="K10" s="20"/>
      <c r="M10" s="26"/>
      <c r="N10" s="37">
        <f t="shared" si="0"/>
        <v>-2.6485788113695185E-2</v>
      </c>
      <c r="O10" s="40">
        <f t="shared" si="1"/>
        <v>-2.6485788113695185E-2</v>
      </c>
      <c r="P10" s="20"/>
      <c r="R10" s="26"/>
      <c r="S10" s="37">
        <f t="shared" si="2"/>
        <v>2.6485788113695185E-2</v>
      </c>
      <c r="T10" s="40">
        <f t="shared" si="3"/>
        <v>2.6485788113695185E-2</v>
      </c>
      <c r="U10" s="20"/>
      <c r="W10" s="26"/>
      <c r="X10" s="37">
        <f t="shared" si="4"/>
        <v>-1.7280730355396276E-2</v>
      </c>
      <c r="Y10" s="40">
        <f t="shared" si="5"/>
        <v>-1.7280730355396276E-2</v>
      </c>
      <c r="Z10" s="20"/>
      <c r="AB10" s="26"/>
      <c r="AC10" s="37">
        <f t="shared" si="6"/>
        <v>1.7280730355396276E-2</v>
      </c>
      <c r="AD10" s="40">
        <f t="shared" si="7"/>
        <v>1.7280730355396276E-2</v>
      </c>
      <c r="AE10" s="20"/>
      <c r="AG10" s="26"/>
      <c r="AH10" s="93">
        <f t="shared" si="8"/>
        <v>-2.1883259234545732E-2</v>
      </c>
      <c r="AI10" s="51">
        <f t="shared" si="9"/>
        <v>-2.1883259234545732E-2</v>
      </c>
      <c r="AJ10" s="20"/>
      <c r="AL10" s="26"/>
      <c r="AM10" s="93">
        <f t="shared" si="10"/>
        <v>2.1883259234545732E-2</v>
      </c>
      <c r="AN10" s="51">
        <f t="shared" si="11"/>
        <v>2.1883259234545732E-2</v>
      </c>
      <c r="AO10" s="20"/>
    </row>
    <row r="11" spans="2:41" ht="18" x14ac:dyDescent="0.35">
      <c r="B11" s="26"/>
      <c r="C11" s="231" t="s">
        <v>14</v>
      </c>
      <c r="D11" s="233"/>
      <c r="E11" s="20"/>
      <c r="F11" s="2"/>
      <c r="G11" s="26"/>
      <c r="H11" s="29">
        <v>44797</v>
      </c>
      <c r="I11" s="71">
        <v>3.0350000000000001</v>
      </c>
      <c r="J11" s="72">
        <v>3.0960000000000001</v>
      </c>
      <c r="K11" s="20"/>
      <c r="M11" s="26"/>
      <c r="N11" s="37">
        <f t="shared" si="0"/>
        <v>1.808615586977973E-2</v>
      </c>
      <c r="O11" s="40">
        <f t="shared" si="1"/>
        <v>1.808615586977973E-2</v>
      </c>
      <c r="P11" s="20"/>
      <c r="R11" s="26"/>
      <c r="S11" s="37">
        <f t="shared" si="2"/>
        <v>1.808615586977973E-2</v>
      </c>
      <c r="T11" s="40">
        <f t="shared" si="3"/>
        <v>1.808615586977973E-2</v>
      </c>
      <c r="U11" s="20"/>
      <c r="W11" s="26"/>
      <c r="X11" s="37">
        <f t="shared" si="4"/>
        <v>2.0098846787479387E-2</v>
      </c>
      <c r="Y11" s="40">
        <f t="shared" si="5"/>
        <v>2.0098846787479387E-2</v>
      </c>
      <c r="Z11" s="20"/>
      <c r="AB11" s="26"/>
      <c r="AC11" s="37">
        <f t="shared" si="6"/>
        <v>2.0098846787479387E-2</v>
      </c>
      <c r="AD11" s="40">
        <f t="shared" si="7"/>
        <v>2.0098846787479387E-2</v>
      </c>
      <c r="AE11" s="20"/>
      <c r="AG11" s="26"/>
      <c r="AH11" s="93">
        <f t="shared" si="8"/>
        <v>1.9092501328629559E-2</v>
      </c>
      <c r="AI11" s="51">
        <f t="shared" si="9"/>
        <v>1.9092501328629559E-2</v>
      </c>
      <c r="AJ11" s="20"/>
      <c r="AL11" s="26"/>
      <c r="AM11" s="93">
        <f t="shared" si="10"/>
        <v>1.9092501328629559E-2</v>
      </c>
      <c r="AN11" s="51">
        <f t="shared" si="11"/>
        <v>1.9092501328629559E-2</v>
      </c>
      <c r="AO11" s="20"/>
    </row>
    <row r="12" spans="2:41" ht="18" x14ac:dyDescent="0.35">
      <c r="B12" s="26"/>
      <c r="C12" s="222" t="s">
        <v>7</v>
      </c>
      <c r="D12" s="224"/>
      <c r="E12" s="20"/>
      <c r="F12" s="2"/>
      <c r="G12" s="26"/>
      <c r="H12" s="29">
        <v>44796</v>
      </c>
      <c r="I12" s="71">
        <v>3.0089999999999999</v>
      </c>
      <c r="J12" s="72">
        <v>3.0409999999999999</v>
      </c>
      <c r="K12" s="20"/>
      <c r="M12" s="26"/>
      <c r="N12" s="37">
        <f t="shared" si="0"/>
        <v>8.2891246684349846E-3</v>
      </c>
      <c r="O12" s="40">
        <f t="shared" si="1"/>
        <v>8.2891246684349846E-3</v>
      </c>
      <c r="P12" s="20"/>
      <c r="R12" s="26"/>
      <c r="S12" s="37">
        <f t="shared" si="2"/>
        <v>8.2891246684349846E-3</v>
      </c>
      <c r="T12" s="40">
        <f t="shared" si="3"/>
        <v>8.2891246684349846E-3</v>
      </c>
      <c r="U12" s="20"/>
      <c r="W12" s="26"/>
      <c r="X12" s="37">
        <f t="shared" si="4"/>
        <v>1.0634762379528092E-2</v>
      </c>
      <c r="Y12" s="40">
        <f t="shared" si="5"/>
        <v>1.0634762379528092E-2</v>
      </c>
      <c r="Z12" s="20"/>
      <c r="AB12" s="26"/>
      <c r="AC12" s="37">
        <f t="shared" si="6"/>
        <v>1.0634762379528092E-2</v>
      </c>
      <c r="AD12" s="40">
        <f t="shared" si="7"/>
        <v>1.0634762379528092E-2</v>
      </c>
      <c r="AE12" s="20"/>
      <c r="AG12" s="26"/>
      <c r="AH12" s="93">
        <f t="shared" si="8"/>
        <v>9.4619435239815392E-3</v>
      </c>
      <c r="AI12" s="51">
        <f t="shared" si="9"/>
        <v>9.4619435239815392E-3</v>
      </c>
      <c r="AJ12" s="20"/>
      <c r="AL12" s="26"/>
      <c r="AM12" s="93">
        <f t="shared" si="10"/>
        <v>9.4619435239815392E-3</v>
      </c>
      <c r="AN12" s="51">
        <f t="shared" si="11"/>
        <v>9.4619435239815392E-3</v>
      </c>
      <c r="AO12" s="20"/>
    </row>
    <row r="13" spans="2:41" x14ac:dyDescent="0.3">
      <c r="B13" s="26"/>
      <c r="C13" s="16" t="s">
        <v>10</v>
      </c>
      <c r="D13" s="76">
        <f>O42</f>
        <v>7.4845427920599188E-3</v>
      </c>
      <c r="E13" s="20"/>
      <c r="F13" s="2"/>
      <c r="G13" s="26"/>
      <c r="H13" s="29">
        <v>44795</v>
      </c>
      <c r="I13" s="71">
        <v>2.944</v>
      </c>
      <c r="J13" s="72">
        <v>3.016</v>
      </c>
      <c r="K13" s="20"/>
      <c r="M13" s="26"/>
      <c r="N13" s="37">
        <f t="shared" si="0"/>
        <v>2.3066485753052937E-2</v>
      </c>
      <c r="O13" s="40">
        <f t="shared" si="1"/>
        <v>2.3066485753052937E-2</v>
      </c>
      <c r="P13" s="20"/>
      <c r="R13" s="26"/>
      <c r="S13" s="37">
        <f t="shared" si="2"/>
        <v>2.3066485753052937E-2</v>
      </c>
      <c r="T13" s="40">
        <f t="shared" si="3"/>
        <v>2.3066485753052937E-2</v>
      </c>
      <c r="U13" s="20"/>
      <c r="W13" s="26"/>
      <c r="X13" s="37">
        <f t="shared" si="4"/>
        <v>2.4456521739130457E-2</v>
      </c>
      <c r="Y13" s="40">
        <f t="shared" si="5"/>
        <v>2.4456521739130457E-2</v>
      </c>
      <c r="Z13" s="20"/>
      <c r="AB13" s="26"/>
      <c r="AC13" s="37">
        <f t="shared" si="6"/>
        <v>2.4456521739130457E-2</v>
      </c>
      <c r="AD13" s="40">
        <f t="shared" si="7"/>
        <v>2.4456521739130457E-2</v>
      </c>
      <c r="AE13" s="20"/>
      <c r="AG13" s="26"/>
      <c r="AH13" s="93">
        <f t="shared" si="8"/>
        <v>2.3761503746091699E-2</v>
      </c>
      <c r="AI13" s="51">
        <f t="shared" si="9"/>
        <v>2.3761503746091699E-2</v>
      </c>
      <c r="AJ13" s="20"/>
      <c r="AL13" s="26"/>
      <c r="AM13" s="93">
        <f t="shared" si="10"/>
        <v>2.3761503746091699E-2</v>
      </c>
      <c r="AN13" s="51">
        <f t="shared" si="11"/>
        <v>2.3761503746091699E-2</v>
      </c>
      <c r="AO13" s="20"/>
    </row>
    <row r="14" spans="2:41" x14ac:dyDescent="0.3">
      <c r="B14" s="26"/>
      <c r="C14" s="17" t="s">
        <v>11</v>
      </c>
      <c r="D14" s="51">
        <f>AVERAGE(T7:T36)</f>
        <v>2.0392418302810019E-2</v>
      </c>
      <c r="E14" s="20"/>
      <c r="F14" s="2"/>
      <c r="G14" s="26"/>
      <c r="H14" s="29">
        <v>44792</v>
      </c>
      <c r="I14" s="71">
        <v>2.867</v>
      </c>
      <c r="J14" s="72">
        <v>2.948</v>
      </c>
      <c r="K14" s="20"/>
      <c r="M14" s="26"/>
      <c r="N14" s="37">
        <f t="shared" si="0"/>
        <v>3.7662794790566619E-2</v>
      </c>
      <c r="O14" s="40">
        <f t="shared" si="1"/>
        <v>3.7662794790566619E-2</v>
      </c>
      <c r="P14" s="20"/>
      <c r="R14" s="26"/>
      <c r="S14" s="37">
        <f t="shared" si="2"/>
        <v>3.7662794790566619E-2</v>
      </c>
      <c r="T14" s="40">
        <f t="shared" si="3"/>
        <v>3.7662794790566619E-2</v>
      </c>
      <c r="U14" s="20"/>
      <c r="W14" s="26"/>
      <c r="X14" s="37">
        <f t="shared" si="4"/>
        <v>2.8252528775723741E-2</v>
      </c>
      <c r="Y14" s="40">
        <f t="shared" si="5"/>
        <v>2.8252528775723741E-2</v>
      </c>
      <c r="Z14" s="20"/>
      <c r="AB14" s="26"/>
      <c r="AC14" s="37">
        <f t="shared" si="6"/>
        <v>2.8252528775723741E-2</v>
      </c>
      <c r="AD14" s="40">
        <f t="shared" si="7"/>
        <v>2.8252528775723741E-2</v>
      </c>
      <c r="AE14" s="20"/>
      <c r="AG14" s="26"/>
      <c r="AH14" s="93">
        <f t="shared" si="8"/>
        <v>3.295766178314518E-2</v>
      </c>
      <c r="AI14" s="51">
        <f t="shared" si="9"/>
        <v>3.295766178314518E-2</v>
      </c>
      <c r="AJ14" s="20"/>
      <c r="AL14" s="26"/>
      <c r="AM14" s="93">
        <f t="shared" si="10"/>
        <v>3.295766178314518E-2</v>
      </c>
      <c r="AN14" s="51">
        <f t="shared" si="11"/>
        <v>3.295766178314518E-2</v>
      </c>
      <c r="AO14" s="20"/>
    </row>
    <row r="15" spans="2:41" x14ac:dyDescent="0.3">
      <c r="B15" s="26"/>
      <c r="C15" s="17" t="s">
        <v>12</v>
      </c>
      <c r="D15" s="51">
        <f>_xlfn.STDEV.P(T7:T36)</f>
        <v>1.4558971359391932E-2</v>
      </c>
      <c r="E15" s="20"/>
      <c r="F15" s="2"/>
      <c r="G15" s="26"/>
      <c r="H15" s="29">
        <v>44791</v>
      </c>
      <c r="I15" s="71">
        <v>2.8450000000000002</v>
      </c>
      <c r="J15" s="72">
        <v>2.8410000000000002</v>
      </c>
      <c r="K15" s="20"/>
      <c r="M15" s="26"/>
      <c r="N15" s="37">
        <f t="shared" si="0"/>
        <v>-6.6433566433565334E-3</v>
      </c>
      <c r="O15" s="40">
        <f t="shared" si="1"/>
        <v>-6.6433566433565334E-3</v>
      </c>
      <c r="P15" s="20"/>
      <c r="R15" s="26"/>
      <c r="S15" s="37">
        <f t="shared" si="2"/>
        <v>6.6433566433565334E-3</v>
      </c>
      <c r="T15" s="40">
        <f t="shared" si="3"/>
        <v>6.6433566433565334E-3</v>
      </c>
      <c r="U15" s="20"/>
      <c r="W15" s="26"/>
      <c r="X15" s="37">
        <f t="shared" si="4"/>
        <v>-1.4059753954305811E-3</v>
      </c>
      <c r="Y15" s="40">
        <f t="shared" si="5"/>
        <v>-1.4059753954305811E-3</v>
      </c>
      <c r="Z15" s="20"/>
      <c r="AB15" s="26"/>
      <c r="AC15" s="37">
        <f t="shared" si="6"/>
        <v>1.4059753954305811E-3</v>
      </c>
      <c r="AD15" s="40">
        <f t="shared" si="7"/>
        <v>1.4059753954305811E-3</v>
      </c>
      <c r="AE15" s="20"/>
      <c r="AG15" s="26"/>
      <c r="AH15" s="93">
        <f t="shared" si="8"/>
        <v>-4.0246660193935576E-3</v>
      </c>
      <c r="AI15" s="51">
        <f t="shared" si="9"/>
        <v>-4.0246660193935576E-3</v>
      </c>
      <c r="AJ15" s="20"/>
      <c r="AL15" s="26"/>
      <c r="AM15" s="93">
        <f t="shared" si="10"/>
        <v>4.0246660193935576E-3</v>
      </c>
      <c r="AN15" s="51">
        <f t="shared" si="11"/>
        <v>4.0246660193935576E-3</v>
      </c>
      <c r="AO15" s="20"/>
    </row>
    <row r="16" spans="2:41" x14ac:dyDescent="0.3">
      <c r="B16" s="26"/>
      <c r="C16" s="18" t="s">
        <v>13</v>
      </c>
      <c r="D16" s="77">
        <f>(T42-D14)/D15</f>
        <v>-0.8865925477917288</v>
      </c>
      <c r="E16" s="20"/>
      <c r="F16" s="2"/>
      <c r="G16" s="26"/>
      <c r="H16" s="29">
        <v>44790</v>
      </c>
      <c r="I16" s="71">
        <v>2.7759999999999998</v>
      </c>
      <c r="J16" s="72">
        <v>2.86</v>
      </c>
      <c r="K16" s="20"/>
      <c r="M16" s="26"/>
      <c r="N16" s="37">
        <f t="shared" si="0"/>
        <v>3.886669088267336E-2</v>
      </c>
      <c r="O16" s="40">
        <f t="shared" si="1"/>
        <v>3.886669088267336E-2</v>
      </c>
      <c r="P16" s="20"/>
      <c r="R16" s="26"/>
      <c r="S16" s="37">
        <f t="shared" si="2"/>
        <v>3.886669088267336E-2</v>
      </c>
      <c r="T16" s="40">
        <f t="shared" si="3"/>
        <v>3.886669088267336E-2</v>
      </c>
      <c r="U16" s="20"/>
      <c r="W16" s="26"/>
      <c r="X16" s="37">
        <f t="shared" si="4"/>
        <v>3.0259365994236339E-2</v>
      </c>
      <c r="Y16" s="40">
        <f t="shared" si="5"/>
        <v>3.0259365994236339E-2</v>
      </c>
      <c r="Z16" s="20"/>
      <c r="AB16" s="26"/>
      <c r="AC16" s="37">
        <f t="shared" si="6"/>
        <v>3.0259365994236339E-2</v>
      </c>
      <c r="AD16" s="40">
        <f t="shared" si="7"/>
        <v>3.0259365994236339E-2</v>
      </c>
      <c r="AE16" s="20"/>
      <c r="AG16" s="26"/>
      <c r="AH16" s="93">
        <f t="shared" si="8"/>
        <v>3.4563028438454851E-2</v>
      </c>
      <c r="AI16" s="51">
        <f t="shared" si="9"/>
        <v>3.4563028438454851E-2</v>
      </c>
      <c r="AJ16" s="20"/>
      <c r="AL16" s="26"/>
      <c r="AM16" s="93">
        <f t="shared" si="10"/>
        <v>3.4563028438454851E-2</v>
      </c>
      <c r="AN16" s="51">
        <f t="shared" si="11"/>
        <v>3.4563028438454851E-2</v>
      </c>
      <c r="AO16" s="20"/>
    </row>
    <row r="17" spans="2:41" ht="18" x14ac:dyDescent="0.35">
      <c r="B17" s="26"/>
      <c r="C17" s="222" t="s">
        <v>8</v>
      </c>
      <c r="D17" s="224"/>
      <c r="E17" s="20"/>
      <c r="F17" s="2"/>
      <c r="G17" s="26"/>
      <c r="H17" s="29">
        <v>44789</v>
      </c>
      <c r="I17" s="71">
        <v>2.7080000000000002</v>
      </c>
      <c r="J17" s="72">
        <v>2.7530000000000001</v>
      </c>
      <c r="K17" s="20"/>
      <c r="M17" s="26"/>
      <c r="N17" s="37">
        <f t="shared" si="0"/>
        <v>2.1521335807050197E-2</v>
      </c>
      <c r="O17" s="40">
        <f t="shared" si="1"/>
        <v>2.1521335807050197E-2</v>
      </c>
      <c r="P17" s="20"/>
      <c r="R17" s="26"/>
      <c r="S17" s="37">
        <f t="shared" si="2"/>
        <v>2.1521335807050197E-2</v>
      </c>
      <c r="T17" s="40">
        <f t="shared" si="3"/>
        <v>2.1521335807050197E-2</v>
      </c>
      <c r="U17" s="20"/>
      <c r="W17" s="26"/>
      <c r="X17" s="37">
        <f t="shared" si="4"/>
        <v>1.6617429837518436E-2</v>
      </c>
      <c r="Y17" s="40">
        <f t="shared" si="5"/>
        <v>1.6617429837518436E-2</v>
      </c>
      <c r="Z17" s="20"/>
      <c r="AB17" s="26"/>
      <c r="AC17" s="37">
        <f t="shared" si="6"/>
        <v>1.6617429837518436E-2</v>
      </c>
      <c r="AD17" s="40">
        <f t="shared" si="7"/>
        <v>1.6617429837518436E-2</v>
      </c>
      <c r="AE17" s="20"/>
      <c r="AG17" s="26"/>
      <c r="AH17" s="93">
        <f t="shared" si="8"/>
        <v>1.9069382822284316E-2</v>
      </c>
      <c r="AI17" s="51">
        <f t="shared" si="9"/>
        <v>1.9069382822284316E-2</v>
      </c>
      <c r="AJ17" s="20"/>
      <c r="AL17" s="26"/>
      <c r="AM17" s="93">
        <f t="shared" si="10"/>
        <v>1.9069382822284316E-2</v>
      </c>
      <c r="AN17" s="51">
        <f t="shared" si="11"/>
        <v>1.9069382822284316E-2</v>
      </c>
      <c r="AO17" s="20"/>
    </row>
    <row r="18" spans="2:41" x14ac:dyDescent="0.3">
      <c r="B18" s="26"/>
      <c r="C18" s="16" t="s">
        <v>10</v>
      </c>
      <c r="D18" s="76">
        <f>Y42</f>
        <v>-6.0995184590690614E-3</v>
      </c>
      <c r="E18" s="20"/>
      <c r="F18" s="2"/>
      <c r="G18" s="26"/>
      <c r="H18" s="29">
        <v>44788</v>
      </c>
      <c r="I18" s="71">
        <v>2.746</v>
      </c>
      <c r="J18" s="72">
        <v>2.6949999999999998</v>
      </c>
      <c r="K18" s="20"/>
      <c r="M18" s="26"/>
      <c r="N18" s="37">
        <f t="shared" si="0"/>
        <v>-1.5704894083272518E-2</v>
      </c>
      <c r="O18" s="40">
        <f t="shared" si="1"/>
        <v>-1.5704894083272518E-2</v>
      </c>
      <c r="P18" s="20"/>
      <c r="R18" s="26"/>
      <c r="S18" s="37">
        <f t="shared" si="2"/>
        <v>1.5704894083272518E-2</v>
      </c>
      <c r="T18" s="40">
        <f t="shared" si="3"/>
        <v>1.5704894083272518E-2</v>
      </c>
      <c r="U18" s="20"/>
      <c r="W18" s="26"/>
      <c r="X18" s="37">
        <f t="shared" si="4"/>
        <v>-1.8572469045884981E-2</v>
      </c>
      <c r="Y18" s="40">
        <f t="shared" si="5"/>
        <v>-1.8572469045884981E-2</v>
      </c>
      <c r="Z18" s="20"/>
      <c r="AB18" s="26"/>
      <c r="AC18" s="37">
        <f t="shared" si="6"/>
        <v>1.8572469045884981E-2</v>
      </c>
      <c r="AD18" s="40">
        <f t="shared" si="7"/>
        <v>1.8572469045884981E-2</v>
      </c>
      <c r="AE18" s="20"/>
      <c r="AG18" s="26"/>
      <c r="AH18" s="93">
        <f t="shared" si="8"/>
        <v>-1.7138681564578748E-2</v>
      </c>
      <c r="AI18" s="51">
        <f t="shared" si="9"/>
        <v>-1.7138681564578748E-2</v>
      </c>
      <c r="AJ18" s="20"/>
      <c r="AL18" s="26"/>
      <c r="AM18" s="93">
        <f t="shared" si="10"/>
        <v>1.7138681564578748E-2</v>
      </c>
      <c r="AN18" s="51">
        <f t="shared" si="11"/>
        <v>1.7138681564578748E-2</v>
      </c>
      <c r="AO18" s="20"/>
    </row>
    <row r="19" spans="2:41" x14ac:dyDescent="0.3">
      <c r="B19" s="26"/>
      <c r="C19" s="17" t="s">
        <v>11</v>
      </c>
      <c r="D19" s="51">
        <f>AVERAGE(AD7:AD36)</f>
        <v>1.9223768982168359E-2</v>
      </c>
      <c r="E19" s="20"/>
      <c r="F19" s="2"/>
      <c r="G19" s="26"/>
      <c r="H19" s="29">
        <v>44785</v>
      </c>
      <c r="I19" s="71">
        <v>2.78</v>
      </c>
      <c r="J19" s="72">
        <v>2.738</v>
      </c>
      <c r="K19" s="20"/>
      <c r="M19" s="26"/>
      <c r="N19" s="37">
        <f t="shared" si="0"/>
        <v>-1.7581628991747374E-2</v>
      </c>
      <c r="O19" s="40">
        <f t="shared" si="1"/>
        <v>-1.7581628991747374E-2</v>
      </c>
      <c r="P19" s="20"/>
      <c r="R19" s="26"/>
      <c r="S19" s="37">
        <f t="shared" si="2"/>
        <v>1.7581628991747374E-2</v>
      </c>
      <c r="T19" s="40">
        <f t="shared" si="3"/>
        <v>1.7581628991747374E-2</v>
      </c>
      <c r="U19" s="20"/>
      <c r="W19" s="26"/>
      <c r="X19" s="37">
        <f t="shared" si="4"/>
        <v>-1.5107913669064683E-2</v>
      </c>
      <c r="Y19" s="40">
        <f t="shared" si="5"/>
        <v>-1.5107913669064683E-2</v>
      </c>
      <c r="Z19" s="20"/>
      <c r="AB19" s="26"/>
      <c r="AC19" s="37">
        <f t="shared" si="6"/>
        <v>1.5107913669064683E-2</v>
      </c>
      <c r="AD19" s="40">
        <f t="shared" si="7"/>
        <v>1.5107913669064683E-2</v>
      </c>
      <c r="AE19" s="20"/>
      <c r="AG19" s="26"/>
      <c r="AH19" s="93">
        <f t="shared" si="8"/>
        <v>-1.634477133040603E-2</v>
      </c>
      <c r="AI19" s="51">
        <f t="shared" si="9"/>
        <v>-1.634477133040603E-2</v>
      </c>
      <c r="AJ19" s="20"/>
      <c r="AL19" s="26"/>
      <c r="AM19" s="93">
        <f t="shared" si="10"/>
        <v>1.634477133040603E-2</v>
      </c>
      <c r="AN19" s="51">
        <f t="shared" si="11"/>
        <v>1.634477133040603E-2</v>
      </c>
      <c r="AO19" s="20"/>
    </row>
    <row r="20" spans="2:41" x14ac:dyDescent="0.3">
      <c r="B20" s="26"/>
      <c r="C20" s="17" t="s">
        <v>12</v>
      </c>
      <c r="D20" s="51">
        <f>_xlfn.STDEV.P(AD7:AD36)</f>
        <v>1.4123489233814452E-2</v>
      </c>
      <c r="E20" s="20"/>
      <c r="F20" s="2"/>
      <c r="G20" s="26"/>
      <c r="H20" s="29">
        <v>44784</v>
      </c>
      <c r="I20" s="71">
        <v>2.6829999999999998</v>
      </c>
      <c r="J20" s="72">
        <v>2.7869999999999999</v>
      </c>
      <c r="K20" s="20"/>
      <c r="M20" s="26"/>
      <c r="N20" s="37">
        <f t="shared" si="0"/>
        <v>4.186915887850471E-2</v>
      </c>
      <c r="O20" s="40">
        <f t="shared" si="1"/>
        <v>4.186915887850471E-2</v>
      </c>
      <c r="P20" s="20"/>
      <c r="R20" s="26"/>
      <c r="S20" s="37">
        <f t="shared" si="2"/>
        <v>4.186915887850471E-2</v>
      </c>
      <c r="T20" s="40">
        <f t="shared" si="3"/>
        <v>4.186915887850471E-2</v>
      </c>
      <c r="U20" s="20"/>
      <c r="W20" s="26"/>
      <c r="X20" s="37">
        <f t="shared" si="4"/>
        <v>3.8762579202385426E-2</v>
      </c>
      <c r="Y20" s="40">
        <f t="shared" si="5"/>
        <v>3.8762579202385426E-2</v>
      </c>
      <c r="Z20" s="20"/>
      <c r="AB20" s="26"/>
      <c r="AC20" s="37">
        <f t="shared" si="6"/>
        <v>3.8762579202385426E-2</v>
      </c>
      <c r="AD20" s="40">
        <f t="shared" si="7"/>
        <v>3.8762579202385426E-2</v>
      </c>
      <c r="AE20" s="20"/>
      <c r="AG20" s="26"/>
      <c r="AH20" s="93">
        <f t="shared" si="8"/>
        <v>4.0315869040445068E-2</v>
      </c>
      <c r="AI20" s="51">
        <f t="shared" si="9"/>
        <v>4.0315869040445068E-2</v>
      </c>
      <c r="AJ20" s="20"/>
      <c r="AL20" s="26"/>
      <c r="AM20" s="93">
        <f t="shared" si="10"/>
        <v>4.0315869040445068E-2</v>
      </c>
      <c r="AN20" s="51">
        <f t="shared" si="11"/>
        <v>4.0315869040445068E-2</v>
      </c>
      <c r="AO20" s="20"/>
    </row>
    <row r="21" spans="2:41" x14ac:dyDescent="0.3">
      <c r="B21" s="26"/>
      <c r="C21" s="18" t="s">
        <v>13</v>
      </c>
      <c r="D21" s="77">
        <f>(AD42-D19)/D20</f>
        <v>-0.92924986919501606</v>
      </c>
      <c r="E21" s="20"/>
      <c r="F21" s="2"/>
      <c r="G21" s="26"/>
      <c r="H21" s="29">
        <v>44783</v>
      </c>
      <c r="I21" s="71">
        <v>2.714</v>
      </c>
      <c r="J21" s="72">
        <v>2.6749999999999998</v>
      </c>
      <c r="K21" s="20"/>
      <c r="M21" s="26"/>
      <c r="N21" s="37">
        <f t="shared" si="0"/>
        <v>-9.9925980754996795E-3</v>
      </c>
      <c r="O21" s="40">
        <f t="shared" si="1"/>
        <v>-9.9925980754996795E-3</v>
      </c>
      <c r="P21" s="20"/>
      <c r="R21" s="26"/>
      <c r="S21" s="37">
        <f t="shared" si="2"/>
        <v>9.9925980754996795E-3</v>
      </c>
      <c r="T21" s="40">
        <f t="shared" si="3"/>
        <v>9.9925980754996795E-3</v>
      </c>
      <c r="U21" s="20"/>
      <c r="W21" s="26"/>
      <c r="X21" s="37">
        <f t="shared" si="4"/>
        <v>-1.4369933677229236E-2</v>
      </c>
      <c r="Y21" s="40">
        <f t="shared" si="5"/>
        <v>-1.4369933677229236E-2</v>
      </c>
      <c r="Z21" s="20"/>
      <c r="AB21" s="26"/>
      <c r="AC21" s="37">
        <f t="shared" si="6"/>
        <v>1.4369933677229236E-2</v>
      </c>
      <c r="AD21" s="40">
        <f t="shared" si="7"/>
        <v>1.4369933677229236E-2</v>
      </c>
      <c r="AE21" s="20"/>
      <c r="AG21" s="26"/>
      <c r="AH21" s="93">
        <f t="shared" si="8"/>
        <v>-1.2181265876364457E-2</v>
      </c>
      <c r="AI21" s="51">
        <f t="shared" si="9"/>
        <v>-1.2181265876364457E-2</v>
      </c>
      <c r="AJ21" s="20"/>
      <c r="AL21" s="26"/>
      <c r="AM21" s="93">
        <f t="shared" si="10"/>
        <v>1.2181265876364457E-2</v>
      </c>
      <c r="AN21" s="51">
        <f t="shared" si="11"/>
        <v>1.2181265876364457E-2</v>
      </c>
      <c r="AO21" s="20"/>
    </row>
    <row r="22" spans="2:41" ht="18" x14ac:dyDescent="0.35">
      <c r="B22" s="26"/>
      <c r="C22" s="222" t="s">
        <v>15</v>
      </c>
      <c r="D22" s="224"/>
      <c r="E22" s="20"/>
      <c r="F22" s="2"/>
      <c r="G22" s="26"/>
      <c r="H22" s="29">
        <v>44782</v>
      </c>
      <c r="I22" s="71">
        <v>2.694</v>
      </c>
      <c r="J22" s="72">
        <v>2.702</v>
      </c>
      <c r="K22" s="20"/>
      <c r="M22" s="26"/>
      <c r="N22" s="37">
        <f t="shared" si="0"/>
        <v>9.3388121031004519E-3</v>
      </c>
      <c r="O22" s="40">
        <f t="shared" si="1"/>
        <v>9.3388121031004519E-3</v>
      </c>
      <c r="P22" s="20"/>
      <c r="R22" s="26"/>
      <c r="S22" s="37">
        <f t="shared" si="2"/>
        <v>9.3388121031004519E-3</v>
      </c>
      <c r="T22" s="40">
        <f t="shared" si="3"/>
        <v>9.3388121031004519E-3</v>
      </c>
      <c r="U22" s="20"/>
      <c r="W22" s="26"/>
      <c r="X22" s="37">
        <f t="shared" si="4"/>
        <v>2.9695619896065359E-3</v>
      </c>
      <c r="Y22" s="40">
        <f t="shared" si="5"/>
        <v>2.9695619896065359E-3</v>
      </c>
      <c r="Z22" s="20"/>
      <c r="AB22" s="26"/>
      <c r="AC22" s="37">
        <f t="shared" si="6"/>
        <v>2.9695619896065359E-3</v>
      </c>
      <c r="AD22" s="40">
        <f t="shared" si="7"/>
        <v>2.9695619896065359E-3</v>
      </c>
      <c r="AE22" s="20"/>
      <c r="AG22" s="26"/>
      <c r="AH22" s="93">
        <f t="shared" si="8"/>
        <v>6.1541870463534942E-3</v>
      </c>
      <c r="AI22" s="51">
        <f t="shared" si="9"/>
        <v>6.1541870463534942E-3</v>
      </c>
      <c r="AJ22" s="20"/>
      <c r="AL22" s="26"/>
      <c r="AM22" s="93">
        <f t="shared" si="10"/>
        <v>6.1541870463534942E-3</v>
      </c>
      <c r="AN22" s="51">
        <f t="shared" si="11"/>
        <v>6.1541870463534942E-3</v>
      </c>
      <c r="AO22" s="20"/>
    </row>
    <row r="23" spans="2:41" x14ac:dyDescent="0.3">
      <c r="B23" s="26"/>
      <c r="C23" s="16" t="s">
        <v>10</v>
      </c>
      <c r="D23" s="76">
        <f>AI42</f>
        <v>6.9251216649542872E-4</v>
      </c>
      <c r="E23" s="20"/>
      <c r="F23" s="2"/>
      <c r="G23" s="26"/>
      <c r="H23" s="29">
        <v>44781</v>
      </c>
      <c r="I23" s="71">
        <v>2.7629999999999999</v>
      </c>
      <c r="J23" s="72">
        <v>2.677</v>
      </c>
      <c r="K23" s="20"/>
      <c r="M23" s="26"/>
      <c r="N23" s="37">
        <f t="shared" si="0"/>
        <v>-2.5836972343522623E-2</v>
      </c>
      <c r="O23" s="40">
        <f t="shared" si="1"/>
        <v>-2.5836972343522623E-2</v>
      </c>
      <c r="P23" s="20"/>
      <c r="R23" s="26"/>
      <c r="S23" s="37">
        <f t="shared" si="2"/>
        <v>2.5836972343522623E-2</v>
      </c>
      <c r="T23" s="40">
        <f t="shared" si="3"/>
        <v>2.5836972343522623E-2</v>
      </c>
      <c r="U23" s="20"/>
      <c r="W23" s="26"/>
      <c r="X23" s="37">
        <f t="shared" si="4"/>
        <v>-3.1125588128845406E-2</v>
      </c>
      <c r="Y23" s="40">
        <f t="shared" si="5"/>
        <v>-3.1125588128845406E-2</v>
      </c>
      <c r="Z23" s="20"/>
      <c r="AB23" s="26"/>
      <c r="AC23" s="37">
        <f t="shared" si="6"/>
        <v>3.1125588128845406E-2</v>
      </c>
      <c r="AD23" s="40">
        <f t="shared" si="7"/>
        <v>3.1125588128845406E-2</v>
      </c>
      <c r="AE23" s="20"/>
      <c r="AG23" s="26"/>
      <c r="AH23" s="93">
        <f t="shared" si="8"/>
        <v>-2.8481280236184014E-2</v>
      </c>
      <c r="AI23" s="51">
        <f t="shared" si="9"/>
        <v>-2.8481280236184014E-2</v>
      </c>
      <c r="AJ23" s="20"/>
      <c r="AL23" s="26"/>
      <c r="AM23" s="93">
        <f t="shared" si="10"/>
        <v>2.8481280236184014E-2</v>
      </c>
      <c r="AN23" s="51">
        <f t="shared" si="11"/>
        <v>2.8481280236184014E-2</v>
      </c>
      <c r="AO23" s="20"/>
    </row>
    <row r="24" spans="2:41" x14ac:dyDescent="0.3">
      <c r="B24" s="26"/>
      <c r="C24" s="17" t="s">
        <v>11</v>
      </c>
      <c r="D24" s="51">
        <f>AVERAGE(AN7:AN36)</f>
        <v>1.9808093642489193E-2</v>
      </c>
      <c r="E24" s="20"/>
      <c r="F24" s="2"/>
      <c r="G24" s="26"/>
      <c r="H24" s="29">
        <v>44778</v>
      </c>
      <c r="I24" s="71">
        <v>2.681</v>
      </c>
      <c r="J24" s="72">
        <v>2.7480000000000002</v>
      </c>
      <c r="K24" s="20"/>
      <c r="M24" s="26"/>
      <c r="N24" s="37">
        <f t="shared" si="0"/>
        <v>2.4226612001491017E-2</v>
      </c>
      <c r="O24" s="40">
        <f t="shared" si="1"/>
        <v>2.4226612001491017E-2</v>
      </c>
      <c r="P24" s="20"/>
      <c r="R24" s="26"/>
      <c r="S24" s="37">
        <f t="shared" si="2"/>
        <v>2.4226612001491017E-2</v>
      </c>
      <c r="T24" s="40">
        <f t="shared" si="3"/>
        <v>2.4226612001491017E-2</v>
      </c>
      <c r="U24" s="20"/>
      <c r="W24" s="26"/>
      <c r="X24" s="37">
        <f t="shared" si="4"/>
        <v>2.4990675121223486E-2</v>
      </c>
      <c r="Y24" s="40">
        <f t="shared" si="5"/>
        <v>2.4990675121223486E-2</v>
      </c>
      <c r="Z24" s="20"/>
      <c r="AB24" s="26"/>
      <c r="AC24" s="37">
        <f t="shared" si="6"/>
        <v>2.4990675121223486E-2</v>
      </c>
      <c r="AD24" s="40">
        <f t="shared" si="7"/>
        <v>2.4990675121223486E-2</v>
      </c>
      <c r="AE24" s="20"/>
      <c r="AG24" s="26"/>
      <c r="AH24" s="93">
        <f t="shared" si="8"/>
        <v>2.4608643561357252E-2</v>
      </c>
      <c r="AI24" s="51">
        <f t="shared" si="9"/>
        <v>2.4608643561357252E-2</v>
      </c>
      <c r="AJ24" s="20"/>
      <c r="AL24" s="26"/>
      <c r="AM24" s="93">
        <f t="shared" si="10"/>
        <v>2.4608643561357252E-2</v>
      </c>
      <c r="AN24" s="51">
        <f t="shared" si="11"/>
        <v>2.4608643561357252E-2</v>
      </c>
      <c r="AO24" s="20"/>
    </row>
    <row r="25" spans="2:41" x14ac:dyDescent="0.3">
      <c r="B25" s="26"/>
      <c r="C25" s="17" t="s">
        <v>12</v>
      </c>
      <c r="D25" s="51">
        <f>_xlfn.STDEV.P(AN7:AN36)</f>
        <v>1.3924772895031799E-2</v>
      </c>
      <c r="E25" s="20"/>
      <c r="F25" s="2"/>
      <c r="G25" s="26"/>
      <c r="H25" s="29">
        <v>44777</v>
      </c>
      <c r="I25" s="71">
        <v>2.7389999999999999</v>
      </c>
      <c r="J25" s="72">
        <v>2.6829999999999998</v>
      </c>
      <c r="K25" s="20"/>
      <c r="M25" s="26"/>
      <c r="N25" s="37">
        <f t="shared" si="0"/>
        <v>-1.3240161824200085E-2</v>
      </c>
      <c r="O25" s="40">
        <f t="shared" si="1"/>
        <v>-1.3240161824200085E-2</v>
      </c>
      <c r="P25" s="20"/>
      <c r="R25" s="26"/>
      <c r="S25" s="37">
        <f t="shared" si="2"/>
        <v>1.3240161824200085E-2</v>
      </c>
      <c r="T25" s="40">
        <f t="shared" si="3"/>
        <v>1.3240161824200085E-2</v>
      </c>
      <c r="U25" s="20"/>
      <c r="W25" s="26"/>
      <c r="X25" s="37">
        <f t="shared" si="4"/>
        <v>-2.0445418035779501E-2</v>
      </c>
      <c r="Y25" s="40">
        <f t="shared" si="5"/>
        <v>-2.0445418035779501E-2</v>
      </c>
      <c r="Z25" s="20"/>
      <c r="AB25" s="26"/>
      <c r="AC25" s="37">
        <f t="shared" si="6"/>
        <v>2.0445418035779501E-2</v>
      </c>
      <c r="AD25" s="40">
        <f t="shared" si="7"/>
        <v>2.0445418035779501E-2</v>
      </c>
      <c r="AE25" s="20"/>
      <c r="AG25" s="26"/>
      <c r="AH25" s="93">
        <f t="shared" si="8"/>
        <v>-1.6842789929989794E-2</v>
      </c>
      <c r="AI25" s="51">
        <f t="shared" si="9"/>
        <v>-1.6842789929989794E-2</v>
      </c>
      <c r="AJ25" s="20"/>
      <c r="AL25" s="26"/>
      <c r="AM25" s="93">
        <f t="shared" si="10"/>
        <v>1.6842789929989794E-2</v>
      </c>
      <c r="AN25" s="51">
        <f t="shared" si="11"/>
        <v>1.6842789929989794E-2</v>
      </c>
      <c r="AO25" s="20"/>
    </row>
    <row r="26" spans="2:41" x14ac:dyDescent="0.3">
      <c r="B26" s="26"/>
      <c r="C26" s="18" t="s">
        <v>13</v>
      </c>
      <c r="D26" s="77">
        <f>(AN42-D24)/D25</f>
        <v>-1.3727750980279174</v>
      </c>
      <c r="E26" s="20"/>
      <c r="F26" s="2"/>
      <c r="G26" s="26"/>
      <c r="H26" s="29">
        <v>44776</v>
      </c>
      <c r="I26" s="71">
        <v>2.68</v>
      </c>
      <c r="J26" s="72">
        <v>2.7189999999999999</v>
      </c>
      <c r="K26" s="20"/>
      <c r="M26" s="26"/>
      <c r="N26" s="37">
        <f t="shared" si="0"/>
        <v>3.6913990402361709E-3</v>
      </c>
      <c r="O26" s="40">
        <f t="shared" si="1"/>
        <v>3.6913990402361709E-3</v>
      </c>
      <c r="P26" s="20"/>
      <c r="R26" s="26"/>
      <c r="S26" s="37">
        <f t="shared" si="2"/>
        <v>3.6913990402361709E-3</v>
      </c>
      <c r="T26" s="40">
        <f t="shared" si="3"/>
        <v>3.6913990402361709E-3</v>
      </c>
      <c r="U26" s="20"/>
      <c r="W26" s="26"/>
      <c r="X26" s="37">
        <f t="shared" si="4"/>
        <v>1.4552238805970038E-2</v>
      </c>
      <c r="Y26" s="40">
        <f t="shared" si="5"/>
        <v>1.4552238805970038E-2</v>
      </c>
      <c r="Z26" s="20"/>
      <c r="AB26" s="26"/>
      <c r="AC26" s="37">
        <f t="shared" si="6"/>
        <v>1.4552238805970038E-2</v>
      </c>
      <c r="AD26" s="40">
        <f t="shared" si="7"/>
        <v>1.4552238805970038E-2</v>
      </c>
      <c r="AE26" s="20"/>
      <c r="AG26" s="26"/>
      <c r="AH26" s="93">
        <f t="shared" si="8"/>
        <v>9.1218189231031047E-3</v>
      </c>
      <c r="AI26" s="51">
        <f t="shared" si="9"/>
        <v>9.1218189231031047E-3</v>
      </c>
      <c r="AJ26" s="20"/>
      <c r="AL26" s="26"/>
      <c r="AM26" s="93">
        <f t="shared" si="10"/>
        <v>9.1218189231031047E-3</v>
      </c>
      <c r="AN26" s="51">
        <f t="shared" si="11"/>
        <v>9.1218189231031047E-3</v>
      </c>
      <c r="AO26" s="20"/>
    </row>
    <row r="27" spans="2:41" x14ac:dyDescent="0.3">
      <c r="B27" s="27"/>
      <c r="C27" s="21"/>
      <c r="D27" s="21"/>
      <c r="E27" s="22"/>
      <c r="F27" s="2"/>
      <c r="G27" s="26"/>
      <c r="H27" s="29">
        <v>44775</v>
      </c>
      <c r="I27" s="71">
        <v>2.6309999999999998</v>
      </c>
      <c r="J27" s="72">
        <v>2.7090000000000001</v>
      </c>
      <c r="K27" s="20"/>
      <c r="M27" s="26"/>
      <c r="N27" s="37">
        <f t="shared" si="0"/>
        <v>3.7533512064343112E-2</v>
      </c>
      <c r="O27" s="40">
        <f t="shared" si="1"/>
        <v>3.7533512064343112E-2</v>
      </c>
      <c r="P27" s="20"/>
      <c r="R27" s="26"/>
      <c r="S27" s="37">
        <f t="shared" si="2"/>
        <v>3.7533512064343112E-2</v>
      </c>
      <c r="T27" s="40">
        <f t="shared" si="3"/>
        <v>3.7533512064343112E-2</v>
      </c>
      <c r="U27" s="20"/>
      <c r="W27" s="26"/>
      <c r="X27" s="37">
        <f t="shared" si="4"/>
        <v>2.9646522234891788E-2</v>
      </c>
      <c r="Y27" s="40">
        <f t="shared" si="5"/>
        <v>2.9646522234891788E-2</v>
      </c>
      <c r="Z27" s="20"/>
      <c r="AB27" s="26"/>
      <c r="AC27" s="37">
        <f t="shared" si="6"/>
        <v>2.9646522234891788E-2</v>
      </c>
      <c r="AD27" s="40">
        <f t="shared" si="7"/>
        <v>2.9646522234891788E-2</v>
      </c>
      <c r="AE27" s="20"/>
      <c r="AG27" s="26"/>
      <c r="AH27" s="93">
        <f t="shared" si="8"/>
        <v>3.359001714961745E-2</v>
      </c>
      <c r="AI27" s="51">
        <f t="shared" si="9"/>
        <v>3.359001714961745E-2</v>
      </c>
      <c r="AJ27" s="20"/>
      <c r="AL27" s="26"/>
      <c r="AM27" s="93">
        <f t="shared" si="10"/>
        <v>3.359001714961745E-2</v>
      </c>
      <c r="AN27" s="51">
        <f t="shared" si="11"/>
        <v>3.359001714961745E-2</v>
      </c>
      <c r="AO27" s="20"/>
    </row>
    <row r="28" spans="2:41" x14ac:dyDescent="0.3">
      <c r="F28" s="2"/>
      <c r="G28" s="26"/>
      <c r="H28" s="29">
        <v>44771</v>
      </c>
      <c r="I28" s="71">
        <v>2.6349999999999998</v>
      </c>
      <c r="J28" s="72">
        <v>2.6110000000000002</v>
      </c>
      <c r="K28" s="20"/>
      <c r="M28" s="26"/>
      <c r="N28" s="37">
        <f t="shared" si="0"/>
        <v>-3.4351145038167543E-3</v>
      </c>
      <c r="O28" s="40">
        <f t="shared" si="1"/>
        <v>-3.4351145038167543E-3</v>
      </c>
      <c r="P28" s="20"/>
      <c r="R28" s="26"/>
      <c r="S28" s="37">
        <f t="shared" si="2"/>
        <v>3.4351145038167543E-3</v>
      </c>
      <c r="T28" s="40">
        <f t="shared" si="3"/>
        <v>3.4351145038167543E-3</v>
      </c>
      <c r="U28" s="20"/>
      <c r="W28" s="26"/>
      <c r="X28" s="37">
        <f t="shared" si="4"/>
        <v>-9.1081593927892137E-3</v>
      </c>
      <c r="Y28" s="40">
        <f t="shared" si="5"/>
        <v>-9.1081593927892137E-3</v>
      </c>
      <c r="Z28" s="20"/>
      <c r="AB28" s="26"/>
      <c r="AC28" s="37">
        <f t="shared" si="6"/>
        <v>9.1081593927892137E-3</v>
      </c>
      <c r="AD28" s="40">
        <f t="shared" si="7"/>
        <v>9.1081593927892137E-3</v>
      </c>
      <c r="AE28" s="20"/>
      <c r="AG28" s="26"/>
      <c r="AH28" s="93">
        <f t="shared" si="8"/>
        <v>-6.2716369483029836E-3</v>
      </c>
      <c r="AI28" s="51">
        <f t="shared" si="9"/>
        <v>-6.2716369483029836E-3</v>
      </c>
      <c r="AJ28" s="20"/>
      <c r="AL28" s="26"/>
      <c r="AM28" s="93">
        <f t="shared" si="10"/>
        <v>6.2716369483029836E-3</v>
      </c>
      <c r="AN28" s="51">
        <f t="shared" si="11"/>
        <v>6.2716369483029836E-3</v>
      </c>
      <c r="AO28" s="20"/>
    </row>
    <row r="29" spans="2:41" x14ac:dyDescent="0.3">
      <c r="G29" s="26"/>
      <c r="H29" s="29">
        <v>44770</v>
      </c>
      <c r="I29" s="71">
        <v>2.754</v>
      </c>
      <c r="J29" s="72">
        <v>2.62</v>
      </c>
      <c r="K29" s="20"/>
      <c r="M29" s="26"/>
      <c r="N29" s="37">
        <f t="shared" si="0"/>
        <v>-5.2783803326102642E-2</v>
      </c>
      <c r="O29" s="40">
        <f t="shared" si="1"/>
        <v>-5.2783803326102642E-2</v>
      </c>
      <c r="P29" s="20"/>
      <c r="R29" s="26"/>
      <c r="S29" s="37">
        <f t="shared" si="2"/>
        <v>5.2783803326102642E-2</v>
      </c>
      <c r="T29" s="40">
        <f t="shared" si="3"/>
        <v>5.2783803326102642E-2</v>
      </c>
      <c r="U29" s="20"/>
      <c r="W29" s="26"/>
      <c r="X29" s="37">
        <f t="shared" si="4"/>
        <v>-4.8656499636891754E-2</v>
      </c>
      <c r="Y29" s="40">
        <f t="shared" si="5"/>
        <v>-4.8656499636891754E-2</v>
      </c>
      <c r="Z29" s="20"/>
      <c r="AB29" s="26"/>
      <c r="AC29" s="37">
        <f t="shared" si="6"/>
        <v>4.8656499636891754E-2</v>
      </c>
      <c r="AD29" s="40">
        <f t="shared" si="7"/>
        <v>4.8656499636891754E-2</v>
      </c>
      <c r="AE29" s="20"/>
      <c r="AG29" s="26"/>
      <c r="AH29" s="93">
        <f t="shared" si="8"/>
        <v>-5.0720151481497194E-2</v>
      </c>
      <c r="AI29" s="51">
        <f t="shared" si="9"/>
        <v>-5.0720151481497194E-2</v>
      </c>
      <c r="AJ29" s="20"/>
      <c r="AL29" s="26"/>
      <c r="AM29" s="93">
        <f t="shared" si="10"/>
        <v>5.0720151481497194E-2</v>
      </c>
      <c r="AN29" s="51">
        <f t="shared" si="11"/>
        <v>5.0720151481497194E-2</v>
      </c>
      <c r="AO29" s="20"/>
    </row>
    <row r="30" spans="2:41" x14ac:dyDescent="0.3">
      <c r="G30" s="26"/>
      <c r="H30" s="29">
        <v>44769</v>
      </c>
      <c r="I30" s="71">
        <v>2.806</v>
      </c>
      <c r="J30" s="72">
        <v>2.766</v>
      </c>
      <c r="K30" s="20"/>
      <c r="M30" s="26"/>
      <c r="N30" s="37">
        <f t="shared" si="0"/>
        <v>-2.0884955752212445E-2</v>
      </c>
      <c r="O30" s="40">
        <f t="shared" si="1"/>
        <v>-2.0884955752212445E-2</v>
      </c>
      <c r="P30" s="20"/>
      <c r="R30" s="26"/>
      <c r="S30" s="37">
        <f t="shared" si="2"/>
        <v>2.0884955752212445E-2</v>
      </c>
      <c r="T30" s="40">
        <f t="shared" si="3"/>
        <v>2.0884955752212445E-2</v>
      </c>
      <c r="U30" s="20"/>
      <c r="W30" s="26"/>
      <c r="X30" s="37">
        <f t="shared" si="4"/>
        <v>-1.4255167498218117E-2</v>
      </c>
      <c r="Y30" s="40">
        <f t="shared" si="5"/>
        <v>-1.4255167498218117E-2</v>
      </c>
      <c r="Z30" s="20"/>
      <c r="AB30" s="26"/>
      <c r="AC30" s="37">
        <f t="shared" si="6"/>
        <v>1.4255167498218117E-2</v>
      </c>
      <c r="AD30" s="40">
        <f t="shared" si="7"/>
        <v>1.4255167498218117E-2</v>
      </c>
      <c r="AE30" s="20"/>
      <c r="AG30" s="26"/>
      <c r="AH30" s="93">
        <f t="shared" si="8"/>
        <v>-1.757006162521528E-2</v>
      </c>
      <c r="AI30" s="51">
        <f t="shared" si="9"/>
        <v>-1.757006162521528E-2</v>
      </c>
      <c r="AJ30" s="20"/>
      <c r="AL30" s="26"/>
      <c r="AM30" s="93">
        <f t="shared" si="10"/>
        <v>1.757006162521528E-2</v>
      </c>
      <c r="AN30" s="51">
        <f t="shared" si="11"/>
        <v>1.757006162521528E-2</v>
      </c>
      <c r="AO30" s="20"/>
    </row>
    <row r="31" spans="2:41" x14ac:dyDescent="0.3">
      <c r="G31" s="26"/>
      <c r="H31" s="29">
        <v>44768</v>
      </c>
      <c r="I31" s="71">
        <v>2.8250000000000002</v>
      </c>
      <c r="J31" s="72">
        <v>2.8250000000000002</v>
      </c>
      <c r="K31" s="20"/>
      <c r="M31" s="26"/>
      <c r="N31" s="37">
        <f t="shared" si="0"/>
        <v>-1.4649459365190029E-2</v>
      </c>
      <c r="O31" s="40">
        <f t="shared" si="1"/>
        <v>-1.4649459365190029E-2</v>
      </c>
      <c r="P31" s="20"/>
      <c r="R31" s="26"/>
      <c r="S31" s="37">
        <f t="shared" si="2"/>
        <v>1.4649459365190029E-2</v>
      </c>
      <c r="T31" s="40">
        <f t="shared" si="3"/>
        <v>1.4649459365190029E-2</v>
      </c>
      <c r="U31" s="20"/>
      <c r="W31" s="26"/>
      <c r="X31" s="37">
        <f t="shared" si="4"/>
        <v>0</v>
      </c>
      <c r="Y31" s="40">
        <f t="shared" si="5"/>
        <v>0</v>
      </c>
      <c r="Z31" s="20"/>
      <c r="AB31" s="26"/>
      <c r="AC31" s="37">
        <f t="shared" si="6"/>
        <v>0</v>
      </c>
      <c r="AD31" s="40">
        <f t="shared" si="7"/>
        <v>0</v>
      </c>
      <c r="AE31" s="20"/>
      <c r="AG31" s="26"/>
      <c r="AH31" s="93">
        <f t="shared" si="8"/>
        <v>-7.3247296825950147E-3</v>
      </c>
      <c r="AI31" s="51">
        <f t="shared" si="9"/>
        <v>-7.3247296825950147E-3</v>
      </c>
      <c r="AJ31" s="20"/>
      <c r="AL31" s="26"/>
      <c r="AM31" s="93">
        <f t="shared" si="10"/>
        <v>7.3247296825950147E-3</v>
      </c>
      <c r="AN31" s="51">
        <f t="shared" si="11"/>
        <v>7.3247296825950147E-3</v>
      </c>
      <c r="AO31" s="20"/>
    </row>
    <row r="32" spans="2:41" x14ac:dyDescent="0.3">
      <c r="B32" s="2"/>
      <c r="C32" s="2"/>
      <c r="D32" s="2"/>
      <c r="E32" s="2"/>
      <c r="G32" s="26"/>
      <c r="H32" s="29">
        <v>44767</v>
      </c>
      <c r="I32" s="71">
        <v>2.875</v>
      </c>
      <c r="J32" s="72">
        <v>2.867</v>
      </c>
      <c r="K32" s="20"/>
      <c r="M32" s="26"/>
      <c r="N32" s="37">
        <f t="shared" si="0"/>
        <v>9.1517071453712778E-3</v>
      </c>
      <c r="O32" s="40">
        <f t="shared" si="1"/>
        <v>9.1517071453712778E-3</v>
      </c>
      <c r="P32" s="20"/>
      <c r="R32" s="26"/>
      <c r="S32" s="37">
        <f t="shared" si="2"/>
        <v>9.1517071453712778E-3</v>
      </c>
      <c r="T32" s="40">
        <f t="shared" si="3"/>
        <v>9.1517071453712778E-3</v>
      </c>
      <c r="U32" s="20"/>
      <c r="W32" s="26"/>
      <c r="X32" s="37">
        <f t="shared" si="4"/>
        <v>-2.7826086956521763E-3</v>
      </c>
      <c r="Y32" s="40">
        <f t="shared" si="5"/>
        <v>-2.7826086956521763E-3</v>
      </c>
      <c r="Z32" s="20"/>
      <c r="AB32" s="26"/>
      <c r="AC32" s="37">
        <f t="shared" si="6"/>
        <v>2.7826086956521763E-3</v>
      </c>
      <c r="AD32" s="40">
        <f t="shared" si="7"/>
        <v>2.7826086956521763E-3</v>
      </c>
      <c r="AE32" s="20"/>
      <c r="AG32" s="26"/>
      <c r="AH32" s="93">
        <f t="shared" si="8"/>
        <v>3.1845492248595507E-3</v>
      </c>
      <c r="AI32" s="51">
        <f t="shared" si="9"/>
        <v>3.1845492248595507E-3</v>
      </c>
      <c r="AJ32" s="20"/>
      <c r="AL32" s="26"/>
      <c r="AM32" s="93">
        <f t="shared" si="10"/>
        <v>5.9671579205117266E-3</v>
      </c>
      <c r="AN32" s="51">
        <f t="shared" si="11"/>
        <v>5.9671579205117266E-3</v>
      </c>
      <c r="AO32" s="20"/>
    </row>
    <row r="33" spans="7:41" x14ac:dyDescent="0.3">
      <c r="G33" s="26"/>
      <c r="H33" s="29">
        <v>44764</v>
      </c>
      <c r="I33" s="71">
        <v>2.97</v>
      </c>
      <c r="J33" s="72">
        <v>2.8410000000000002</v>
      </c>
      <c r="K33" s="20"/>
      <c r="M33" s="26"/>
      <c r="N33" s="37">
        <f t="shared" si="0"/>
        <v>-3.5968781812012171E-2</v>
      </c>
      <c r="O33" s="40">
        <f t="shared" si="1"/>
        <v>-3.5968781812012171E-2</v>
      </c>
      <c r="P33" s="20"/>
      <c r="R33" s="26"/>
      <c r="S33" s="37">
        <f t="shared" si="2"/>
        <v>3.5968781812012171E-2</v>
      </c>
      <c r="T33" s="40">
        <f t="shared" si="3"/>
        <v>3.5968781812012171E-2</v>
      </c>
      <c r="U33" s="20"/>
      <c r="W33" s="26"/>
      <c r="X33" s="37">
        <f t="shared" si="4"/>
        <v>-4.343434343434343E-2</v>
      </c>
      <c r="Y33" s="40">
        <f t="shared" si="5"/>
        <v>-4.343434343434343E-2</v>
      </c>
      <c r="Z33" s="20"/>
      <c r="AB33" s="26"/>
      <c r="AC33" s="37">
        <f t="shared" si="6"/>
        <v>4.343434343434343E-2</v>
      </c>
      <c r="AD33" s="40">
        <f t="shared" si="7"/>
        <v>4.343434343434343E-2</v>
      </c>
      <c r="AE33" s="20"/>
      <c r="AG33" s="26"/>
      <c r="AH33" s="93">
        <f t="shared" si="8"/>
        <v>-3.9701562623177797E-2</v>
      </c>
      <c r="AI33" s="51">
        <f t="shared" si="9"/>
        <v>-3.9701562623177797E-2</v>
      </c>
      <c r="AJ33" s="20"/>
      <c r="AL33" s="26"/>
      <c r="AM33" s="93">
        <f t="shared" si="10"/>
        <v>3.9701562623177797E-2</v>
      </c>
      <c r="AN33" s="51">
        <f t="shared" si="11"/>
        <v>3.9701562623177797E-2</v>
      </c>
      <c r="AO33" s="20"/>
    </row>
    <row r="34" spans="7:41" x14ac:dyDescent="0.3">
      <c r="G34" s="26"/>
      <c r="H34" s="29">
        <v>44763</v>
      </c>
      <c r="I34" s="71">
        <v>3.125</v>
      </c>
      <c r="J34" s="72">
        <v>2.9470000000000001</v>
      </c>
      <c r="K34" s="20"/>
      <c r="M34" s="26"/>
      <c r="N34" s="37">
        <f t="shared" si="0"/>
        <v>-5.4539621430862988E-2</v>
      </c>
      <c r="O34" s="40">
        <f t="shared" si="1"/>
        <v>-5.4539621430862988E-2</v>
      </c>
      <c r="P34" s="20"/>
      <c r="R34" s="26"/>
      <c r="S34" s="37">
        <f t="shared" si="2"/>
        <v>5.4539621430862988E-2</v>
      </c>
      <c r="T34" s="40">
        <f t="shared" si="3"/>
        <v>5.4539621430862988E-2</v>
      </c>
      <c r="U34" s="20"/>
      <c r="W34" s="26"/>
      <c r="X34" s="37">
        <f t="shared" si="4"/>
        <v>-5.6959999999999983E-2</v>
      </c>
      <c r="Y34" s="40">
        <f t="shared" si="5"/>
        <v>-5.6959999999999983E-2</v>
      </c>
      <c r="Z34" s="20"/>
      <c r="AB34" s="26"/>
      <c r="AC34" s="37">
        <f t="shared" si="6"/>
        <v>5.6959999999999983E-2</v>
      </c>
      <c r="AD34" s="40">
        <f t="shared" si="7"/>
        <v>5.6959999999999983E-2</v>
      </c>
      <c r="AE34" s="20"/>
      <c r="AG34" s="26"/>
      <c r="AH34" s="93">
        <f t="shared" si="8"/>
        <v>-5.5749810715431489E-2</v>
      </c>
      <c r="AI34" s="51">
        <f t="shared" si="9"/>
        <v>-5.5749810715431489E-2</v>
      </c>
      <c r="AJ34" s="20"/>
      <c r="AL34" s="26"/>
      <c r="AM34" s="93">
        <f t="shared" si="10"/>
        <v>5.5749810715431489E-2</v>
      </c>
      <c r="AN34" s="51">
        <f t="shared" si="11"/>
        <v>5.5749810715431489E-2</v>
      </c>
      <c r="AO34" s="20"/>
    </row>
    <row r="35" spans="7:41" x14ac:dyDescent="0.3">
      <c r="G35" s="26"/>
      <c r="H35" s="29">
        <v>44762</v>
      </c>
      <c r="I35" s="71">
        <v>3.113</v>
      </c>
      <c r="J35" s="72">
        <v>3.117</v>
      </c>
      <c r="K35" s="20"/>
      <c r="M35" s="26"/>
      <c r="N35" s="37">
        <f t="shared" si="0"/>
        <v>1.0700389105058338E-2</v>
      </c>
      <c r="O35" s="40">
        <f t="shared" si="1"/>
        <v>1.0700389105058338E-2</v>
      </c>
      <c r="P35" s="20"/>
      <c r="R35" s="26"/>
      <c r="S35" s="37">
        <f t="shared" si="2"/>
        <v>1.0700389105058338E-2</v>
      </c>
      <c r="T35" s="40">
        <f t="shared" si="3"/>
        <v>1.0700389105058338E-2</v>
      </c>
      <c r="U35" s="20"/>
      <c r="W35" s="26"/>
      <c r="X35" s="37">
        <f t="shared" si="4"/>
        <v>1.284934147124961E-3</v>
      </c>
      <c r="Y35" s="40">
        <f t="shared" si="5"/>
        <v>1.284934147124961E-3</v>
      </c>
      <c r="Z35" s="20"/>
      <c r="AB35" s="26"/>
      <c r="AC35" s="37">
        <f t="shared" si="6"/>
        <v>1.284934147124961E-3</v>
      </c>
      <c r="AD35" s="40">
        <f t="shared" si="7"/>
        <v>1.284934147124961E-3</v>
      </c>
      <c r="AE35" s="20"/>
      <c r="AG35" s="26"/>
      <c r="AH35" s="93">
        <f t="shared" si="8"/>
        <v>5.9926616260916497E-3</v>
      </c>
      <c r="AI35" s="51">
        <f t="shared" si="9"/>
        <v>5.9926616260916497E-3</v>
      </c>
      <c r="AJ35" s="20"/>
      <c r="AL35" s="26"/>
      <c r="AM35" s="93">
        <f t="shared" si="10"/>
        <v>5.9926616260916497E-3</v>
      </c>
      <c r="AN35" s="51">
        <f t="shared" si="11"/>
        <v>5.9926616260916497E-3</v>
      </c>
      <c r="AO35" s="20"/>
    </row>
    <row r="36" spans="7:41" x14ac:dyDescent="0.3">
      <c r="G36" s="26"/>
      <c r="H36" s="29">
        <v>44761</v>
      </c>
      <c r="I36" s="71">
        <v>3.0939999999999999</v>
      </c>
      <c r="J36" s="72">
        <v>3.0840000000000001</v>
      </c>
      <c r="K36" s="20"/>
      <c r="M36" s="26"/>
      <c r="N36" s="44">
        <f t="shared" si="0"/>
        <v>3.9062500000000035E-3</v>
      </c>
      <c r="O36" s="47">
        <f t="shared" si="1"/>
        <v>3.9062500000000035E-3</v>
      </c>
      <c r="P36" s="20"/>
      <c r="Q36" s="3"/>
      <c r="R36" s="26"/>
      <c r="S36" s="44">
        <f t="shared" si="2"/>
        <v>3.9062500000000035E-3</v>
      </c>
      <c r="T36" s="47">
        <f t="shared" si="3"/>
        <v>3.9062500000000035E-3</v>
      </c>
      <c r="U36" s="20"/>
      <c r="W36" s="17"/>
      <c r="X36" s="44">
        <f t="shared" si="4"/>
        <v>-3.2320620555913986E-3</v>
      </c>
      <c r="Y36" s="47">
        <f t="shared" si="5"/>
        <v>-3.2320620555913986E-3</v>
      </c>
      <c r="Z36" s="17"/>
      <c r="AA36" s="3"/>
      <c r="AB36" s="17"/>
      <c r="AC36" s="44">
        <f t="shared" si="6"/>
        <v>3.2320620555913986E-3</v>
      </c>
      <c r="AD36" s="47">
        <f t="shared" si="7"/>
        <v>3.2320620555913986E-3</v>
      </c>
      <c r="AE36" s="17"/>
      <c r="AF36" s="3"/>
      <c r="AG36" s="17"/>
      <c r="AH36" s="52">
        <f t="shared" si="8"/>
        <v>3.3709397220430242E-4</v>
      </c>
      <c r="AI36" s="55">
        <f t="shared" si="9"/>
        <v>3.3709397220430242E-4</v>
      </c>
      <c r="AJ36" s="17"/>
      <c r="AK36" s="3"/>
      <c r="AL36" s="17"/>
      <c r="AM36" s="52">
        <f t="shared" si="10"/>
        <v>3.569156027795701E-3</v>
      </c>
      <c r="AN36" s="55">
        <f t="shared" si="11"/>
        <v>3.569156027795701E-3</v>
      </c>
      <c r="AO36" s="17"/>
    </row>
    <row r="37" spans="7:41" x14ac:dyDescent="0.3">
      <c r="G37" s="26"/>
      <c r="H37" s="58">
        <v>44760</v>
      </c>
      <c r="I37" s="73">
        <v>3.1150000000000002</v>
      </c>
      <c r="J37" s="74">
        <v>3.0720000000000001</v>
      </c>
      <c r="K37" s="20"/>
      <c r="M37" s="27"/>
      <c r="N37" s="21"/>
      <c r="O37" s="21"/>
      <c r="P37" s="22"/>
      <c r="R37" s="27"/>
      <c r="S37" s="21"/>
      <c r="T37" s="21"/>
      <c r="U37" s="22"/>
      <c r="W37" s="27"/>
      <c r="X37" s="21"/>
      <c r="Y37" s="21"/>
      <c r="Z37" s="22"/>
      <c r="AB37" s="27"/>
      <c r="AC37" s="21"/>
      <c r="AD37" s="21"/>
      <c r="AE37" s="22"/>
      <c r="AG37" s="27"/>
      <c r="AH37" s="21"/>
      <c r="AI37" s="21"/>
      <c r="AJ37" s="22"/>
      <c r="AL37" s="27"/>
      <c r="AM37" s="21"/>
      <c r="AN37" s="21"/>
      <c r="AO37" s="22"/>
    </row>
    <row r="38" spans="7:41" x14ac:dyDescent="0.3">
      <c r="G38" s="27"/>
      <c r="H38" s="32"/>
      <c r="I38" s="92"/>
      <c r="J38" s="92"/>
      <c r="K38" s="22"/>
    </row>
    <row r="39" spans="7:41" x14ac:dyDescent="0.3">
      <c r="H39" s="28"/>
      <c r="M39" s="23"/>
      <c r="N39" s="24"/>
      <c r="O39" s="24"/>
      <c r="P39" s="25"/>
      <c r="R39" s="23"/>
      <c r="S39" s="24"/>
      <c r="T39" s="24"/>
      <c r="U39" s="25"/>
      <c r="W39" s="23"/>
      <c r="X39" s="24"/>
      <c r="Y39" s="24"/>
      <c r="Z39" s="25"/>
      <c r="AB39" s="23"/>
      <c r="AC39" s="24"/>
      <c r="AD39" s="24"/>
      <c r="AE39" s="25"/>
      <c r="AG39" s="23"/>
      <c r="AH39" s="24"/>
      <c r="AI39" s="24"/>
      <c r="AJ39" s="25"/>
      <c r="AL39" s="23"/>
      <c r="AM39" s="24"/>
      <c r="AN39" s="24"/>
      <c r="AO39" s="25"/>
    </row>
    <row r="40" spans="7:41" ht="18" x14ac:dyDescent="0.35">
      <c r="H40" s="28"/>
      <c r="M40" s="26"/>
      <c r="N40" s="211" t="s">
        <v>74</v>
      </c>
      <c r="O40" s="213"/>
      <c r="P40" s="20"/>
      <c r="R40" s="26"/>
      <c r="S40" s="214" t="s">
        <v>75</v>
      </c>
      <c r="T40" s="216"/>
      <c r="U40" s="20"/>
      <c r="W40" s="26"/>
      <c r="X40" s="211" t="s">
        <v>70</v>
      </c>
      <c r="Y40" s="213"/>
      <c r="Z40" s="20"/>
      <c r="AB40" s="26"/>
      <c r="AC40" s="214" t="s">
        <v>71</v>
      </c>
      <c r="AD40" s="216"/>
      <c r="AE40" s="20"/>
      <c r="AG40" s="26"/>
      <c r="AH40" s="211" t="s">
        <v>180</v>
      </c>
      <c r="AI40" s="213"/>
      <c r="AJ40" s="20"/>
      <c r="AL40" s="26"/>
      <c r="AM40" s="214" t="s">
        <v>183</v>
      </c>
      <c r="AN40" s="216"/>
      <c r="AO40" s="20"/>
    </row>
    <row r="41" spans="7:41" x14ac:dyDescent="0.3">
      <c r="H41" s="28"/>
      <c r="M41" s="26"/>
      <c r="N41" s="33" t="s">
        <v>147</v>
      </c>
      <c r="O41" s="36" t="s">
        <v>9</v>
      </c>
      <c r="P41" s="20"/>
      <c r="R41" s="26"/>
      <c r="S41" s="56" t="s">
        <v>147</v>
      </c>
      <c r="T41" s="36" t="s">
        <v>9</v>
      </c>
      <c r="U41" s="20"/>
      <c r="W41" s="26"/>
      <c r="X41" s="33" t="s">
        <v>147</v>
      </c>
      <c r="Y41" s="36" t="s">
        <v>9</v>
      </c>
      <c r="Z41" s="20"/>
      <c r="AB41" s="26"/>
      <c r="AC41" s="56" t="s">
        <v>147</v>
      </c>
      <c r="AD41" s="36" t="s">
        <v>9</v>
      </c>
      <c r="AE41" s="20"/>
      <c r="AG41" s="26"/>
      <c r="AH41" s="56" t="s">
        <v>147</v>
      </c>
      <c r="AI41" s="36" t="s">
        <v>9</v>
      </c>
      <c r="AJ41" s="20"/>
      <c r="AL41" s="26"/>
      <c r="AM41" s="56" t="s">
        <v>147</v>
      </c>
      <c r="AN41" s="36" t="s">
        <v>9</v>
      </c>
      <c r="AO41" s="20"/>
    </row>
    <row r="42" spans="7:41" x14ac:dyDescent="0.3">
      <c r="H42" s="28"/>
      <c r="M42" s="26"/>
      <c r="N42" s="44">
        <f>IF(OR(D9="",J7=""),"",(D9-J7)/J7)</f>
        <v>7.4845427920599188E-3</v>
      </c>
      <c r="O42" s="55">
        <f>AVERAGE(N42:N42)</f>
        <v>7.4845427920599188E-3</v>
      </c>
      <c r="P42" s="20"/>
      <c r="R42" s="26"/>
      <c r="S42" s="41">
        <f>IFERROR(SQRT((N42)^2),"")</f>
        <v>7.4845427920599188E-3</v>
      </c>
      <c r="T42" s="54">
        <f>AVERAGE(S42:S42)</f>
        <v>7.4845427920599188E-3</v>
      </c>
      <c r="U42" s="20"/>
      <c r="W42" s="26"/>
      <c r="X42" s="44">
        <f>IFERROR((D9-I6)/I6,"")</f>
        <v>-6.0995184590690614E-3</v>
      </c>
      <c r="Y42" s="55">
        <f>AVERAGE(X42:X42)</f>
        <v>-6.0995184590690614E-3</v>
      </c>
      <c r="Z42" s="20"/>
      <c r="AB42" s="26"/>
      <c r="AC42" s="41">
        <f>IFERROR(SQRT((X42)^2),"")</f>
        <v>6.0995184590690614E-3</v>
      </c>
      <c r="AD42" s="66">
        <f>AVERAGE(AC42:AC42)</f>
        <v>6.0995184590690614E-3</v>
      </c>
      <c r="AE42" s="20"/>
      <c r="AG42" s="26"/>
      <c r="AH42" s="41">
        <f>AVERAGE(N42,X42)</f>
        <v>6.9251216649542872E-4</v>
      </c>
      <c r="AI42" s="66">
        <f>AVERAGE(AH42:AH42)</f>
        <v>6.9251216649542872E-4</v>
      </c>
      <c r="AJ42" s="20"/>
      <c r="AL42" s="26"/>
      <c r="AM42" s="41">
        <f>IFERROR(SQRT((AH42)^2),"")</f>
        <v>6.9251216649542872E-4</v>
      </c>
      <c r="AN42" s="66">
        <f>AVERAGE(AM42:AM42)</f>
        <v>6.9251216649542872E-4</v>
      </c>
      <c r="AO42" s="20"/>
    </row>
    <row r="43" spans="7:41" x14ac:dyDescent="0.3">
      <c r="H43" s="28"/>
      <c r="M43" s="27"/>
      <c r="N43" s="21"/>
      <c r="O43" s="21"/>
      <c r="P43" s="22"/>
      <c r="R43" s="27"/>
      <c r="S43" s="21"/>
      <c r="T43" s="21"/>
      <c r="U43" s="22"/>
      <c r="W43" s="27"/>
      <c r="X43" s="21"/>
      <c r="Y43" s="21"/>
      <c r="Z43" s="22"/>
      <c r="AB43" s="27"/>
      <c r="AC43" s="21"/>
      <c r="AD43" s="21"/>
      <c r="AE43" s="22"/>
      <c r="AG43" s="27"/>
      <c r="AH43" s="21"/>
      <c r="AI43" s="21"/>
      <c r="AJ43" s="22"/>
      <c r="AL43" s="27"/>
      <c r="AM43" s="21"/>
      <c r="AN43" s="21"/>
      <c r="AO43" s="22"/>
    </row>
    <row r="44" spans="7:41" x14ac:dyDescent="0.3">
      <c r="H44" s="28"/>
    </row>
    <row r="45" spans="7:41" x14ac:dyDescent="0.3">
      <c r="H45" s="28"/>
    </row>
    <row r="46" spans="7:41" x14ac:dyDescent="0.3">
      <c r="H46" s="28"/>
    </row>
    <row r="47" spans="7:41" x14ac:dyDescent="0.3">
      <c r="H47" s="28"/>
    </row>
    <row r="48" spans="7:41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20">
    <mergeCell ref="C12:D12"/>
    <mergeCell ref="B2:E3"/>
    <mergeCell ref="H3:J3"/>
    <mergeCell ref="N3:O3"/>
    <mergeCell ref="S3:T3"/>
    <mergeCell ref="AH3:AI3"/>
    <mergeCell ref="AM3:AN3"/>
    <mergeCell ref="I4:J4"/>
    <mergeCell ref="C7:D7"/>
    <mergeCell ref="C11:D11"/>
    <mergeCell ref="X3:Y3"/>
    <mergeCell ref="AC3:AD3"/>
    <mergeCell ref="AH40:AI40"/>
    <mergeCell ref="AM40:AN40"/>
    <mergeCell ref="C17:D17"/>
    <mergeCell ref="C22:D22"/>
    <mergeCell ref="N40:O40"/>
    <mergeCell ref="S40:T40"/>
    <mergeCell ref="X40:Y40"/>
    <mergeCell ref="AC40:AD40"/>
  </mergeCells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92143-C9A1-44A0-B4CC-9FDA55DD25D5}">
  <sheetPr codeName="Sheet6"/>
  <dimension ref="B2:AW160"/>
  <sheetViews>
    <sheetView showGridLines="0" topLeftCell="AE10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8" width="18.5546875" bestFit="1" customWidth="1"/>
    <col min="9" max="12" width="11.33203125" bestFit="1" customWidth="1"/>
    <col min="13" max="15" width="2.88671875" customWidth="1"/>
    <col min="16" max="18" width="23.109375" customWidth="1"/>
    <col min="19" max="21" width="2.88671875" customWidth="1"/>
    <col min="22" max="24" width="23.109375" customWidth="1"/>
    <col min="25" max="27" width="2.88671875" customWidth="1"/>
    <col min="28" max="30" width="23.109375" customWidth="1"/>
    <col min="31" max="33" width="2.88671875" customWidth="1"/>
    <col min="34" max="36" width="23.109375" customWidth="1"/>
    <col min="37" max="39" width="2.88671875" customWidth="1"/>
    <col min="40" max="42" width="23.109375" customWidth="1"/>
    <col min="43" max="45" width="2.88671875" customWidth="1"/>
    <col min="46" max="48" width="23.109375" customWidth="1"/>
    <col min="49" max="49" width="2.88671875" customWidth="1"/>
  </cols>
  <sheetData>
    <row r="2" spans="2:49" x14ac:dyDescent="0.3">
      <c r="B2" s="128" t="str">
        <f>_xll.TR("US10YT=RR;CA10YT=RR","CF_Yield","CH=Fd RH=IN",C8)</f>
        <v>Updated at 12:45:07</v>
      </c>
      <c r="C2" s="129"/>
      <c r="D2" s="129"/>
      <c r="E2" s="130"/>
      <c r="F2" s="2"/>
      <c r="G2" s="23"/>
      <c r="H2" s="64" t="str">
        <f>_xll.RHistory("US10YT=RR;CA10YT=RR",".Timestamp;.Open;.Close","NBROWS:32 INTERVAL:1D",,"TSREPEAT:NO CH:Fd",H5)</f>
        <v>Updated at 12:09:16</v>
      </c>
      <c r="I2" s="24"/>
      <c r="J2" s="24"/>
      <c r="K2" s="24"/>
      <c r="L2" s="24"/>
      <c r="M2" s="25"/>
      <c r="O2" s="23"/>
      <c r="P2" s="24"/>
      <c r="Q2" s="24"/>
      <c r="R2" s="24"/>
      <c r="S2" s="25"/>
      <c r="U2" s="23"/>
      <c r="V2" s="24"/>
      <c r="W2" s="24"/>
      <c r="X2" s="24"/>
      <c r="Y2" s="25"/>
      <c r="AA2" s="23"/>
      <c r="AB2" s="24"/>
      <c r="AC2" s="24"/>
      <c r="AD2" s="24"/>
      <c r="AE2" s="25"/>
      <c r="AG2" s="23"/>
      <c r="AH2" s="24"/>
      <c r="AI2" s="24"/>
      <c r="AJ2" s="24"/>
      <c r="AK2" s="25"/>
      <c r="AM2" s="23"/>
      <c r="AN2" s="24"/>
      <c r="AO2" s="24"/>
      <c r="AP2" s="24"/>
      <c r="AQ2" s="25"/>
      <c r="AS2" s="23"/>
      <c r="AT2" s="24"/>
      <c r="AU2" s="24"/>
      <c r="AV2" s="24"/>
      <c r="AW2" s="25"/>
    </row>
    <row r="3" spans="2:49" ht="18" x14ac:dyDescent="0.35">
      <c r="B3" s="219"/>
      <c r="C3" s="220"/>
      <c r="D3" s="220"/>
      <c r="E3" s="221"/>
      <c r="F3" s="2"/>
      <c r="G3" s="26"/>
      <c r="H3" s="211" t="s">
        <v>83</v>
      </c>
      <c r="I3" s="212"/>
      <c r="J3" s="212"/>
      <c r="K3" s="212"/>
      <c r="L3" s="213"/>
      <c r="M3" s="20"/>
      <c r="O3" s="26"/>
      <c r="P3" s="211" t="s">
        <v>72</v>
      </c>
      <c r="Q3" s="212"/>
      <c r="R3" s="213"/>
      <c r="S3" s="20"/>
      <c r="U3" s="26"/>
      <c r="V3" s="214" t="s">
        <v>73</v>
      </c>
      <c r="W3" s="215"/>
      <c r="X3" s="216"/>
      <c r="Y3" s="20"/>
      <c r="AA3" s="26"/>
      <c r="AB3" s="211" t="s">
        <v>68</v>
      </c>
      <c r="AC3" s="212"/>
      <c r="AD3" s="213"/>
      <c r="AE3" s="20"/>
      <c r="AG3" s="26"/>
      <c r="AH3" s="214" t="s">
        <v>69</v>
      </c>
      <c r="AI3" s="215"/>
      <c r="AJ3" s="216"/>
      <c r="AK3" s="20"/>
      <c r="AM3" s="26"/>
      <c r="AN3" s="211" t="s">
        <v>31</v>
      </c>
      <c r="AO3" s="212"/>
      <c r="AP3" s="213"/>
      <c r="AQ3" s="20"/>
      <c r="AS3" s="26"/>
      <c r="AT3" s="214" t="s">
        <v>32</v>
      </c>
      <c r="AU3" s="215"/>
      <c r="AV3" s="216"/>
      <c r="AW3" s="20"/>
    </row>
    <row r="4" spans="2:49" x14ac:dyDescent="0.3">
      <c r="F4" s="2"/>
      <c r="G4" s="26"/>
      <c r="H4" s="27"/>
      <c r="I4" s="217" t="s">
        <v>78</v>
      </c>
      <c r="J4" s="217"/>
      <c r="K4" s="217" t="s">
        <v>80</v>
      </c>
      <c r="L4" s="218"/>
      <c r="M4" s="20"/>
      <c r="O4" s="26"/>
      <c r="P4" s="33" t="s">
        <v>78</v>
      </c>
      <c r="Q4" s="34" t="s">
        <v>80</v>
      </c>
      <c r="R4" s="36" t="s">
        <v>9</v>
      </c>
      <c r="S4" s="20"/>
      <c r="U4" s="26"/>
      <c r="V4" s="33" t="s">
        <v>78</v>
      </c>
      <c r="W4" s="34" t="s">
        <v>80</v>
      </c>
      <c r="X4" s="36" t="s">
        <v>9</v>
      </c>
      <c r="Y4" s="20"/>
      <c r="AA4" s="26"/>
      <c r="AB4" s="33" t="s">
        <v>78</v>
      </c>
      <c r="AC4" s="34" t="s">
        <v>80</v>
      </c>
      <c r="AD4" s="36" t="s">
        <v>9</v>
      </c>
      <c r="AE4" s="20"/>
      <c r="AG4" s="26"/>
      <c r="AH4" s="33" t="s">
        <v>78</v>
      </c>
      <c r="AI4" s="34" t="s">
        <v>80</v>
      </c>
      <c r="AJ4" s="36" t="s">
        <v>9</v>
      </c>
      <c r="AK4" s="20"/>
      <c r="AM4" s="26"/>
      <c r="AN4" s="33" t="s">
        <v>78</v>
      </c>
      <c r="AO4" s="34" t="s">
        <v>80</v>
      </c>
      <c r="AP4" s="36" t="s">
        <v>9</v>
      </c>
      <c r="AQ4" s="20"/>
      <c r="AS4" s="26"/>
      <c r="AT4" s="33" t="s">
        <v>78</v>
      </c>
      <c r="AU4" s="34" t="s">
        <v>80</v>
      </c>
      <c r="AV4" s="36" t="s">
        <v>9</v>
      </c>
      <c r="AW4" s="20"/>
    </row>
    <row r="5" spans="2:49" hidden="1" x14ac:dyDescent="0.3">
      <c r="F5" s="2"/>
      <c r="G5" s="26"/>
      <c r="H5" s="110" t="s">
        <v>22</v>
      </c>
      <c r="I5" s="111" t="s">
        <v>62</v>
      </c>
      <c r="J5" s="111" t="s">
        <v>63</v>
      </c>
      <c r="K5" s="111" t="s">
        <v>62</v>
      </c>
      <c r="L5" s="112" t="s">
        <v>63</v>
      </c>
      <c r="M5" s="20"/>
      <c r="O5" s="26"/>
      <c r="P5" s="26"/>
      <c r="Q5" s="19"/>
      <c r="R5" s="17"/>
      <c r="S5" s="20"/>
      <c r="U5" s="26"/>
      <c r="V5" s="26"/>
      <c r="W5" s="19"/>
      <c r="X5" s="17"/>
      <c r="Y5" s="20"/>
      <c r="AA5" s="26"/>
      <c r="AB5" s="26"/>
      <c r="AC5" s="19"/>
      <c r="AD5" s="17"/>
      <c r="AE5" s="20"/>
      <c r="AG5" s="26"/>
      <c r="AH5" s="26"/>
      <c r="AI5" s="19"/>
      <c r="AJ5" s="17"/>
      <c r="AK5" s="20"/>
      <c r="AM5" s="26"/>
      <c r="AN5" s="26"/>
      <c r="AO5" s="19"/>
      <c r="AP5" s="17"/>
      <c r="AQ5" s="20"/>
      <c r="AS5" s="26"/>
      <c r="AT5" s="26"/>
      <c r="AU5" s="19"/>
      <c r="AV5" s="17"/>
      <c r="AW5" s="20"/>
    </row>
    <row r="6" spans="2:49" x14ac:dyDescent="0.3">
      <c r="B6" s="23"/>
      <c r="C6" s="63"/>
      <c r="D6" s="24"/>
      <c r="E6" s="25"/>
      <c r="F6" s="2"/>
      <c r="G6" s="26"/>
      <c r="H6" s="29">
        <v>44804</v>
      </c>
      <c r="I6" s="71">
        <v>3.1080000000000001</v>
      </c>
      <c r="J6" s="118">
        <v>3.1550000000000002</v>
      </c>
      <c r="K6" s="71">
        <v>3.1150000000000002</v>
      </c>
      <c r="L6" s="72">
        <v>3.125</v>
      </c>
      <c r="M6" s="20"/>
      <c r="O6" s="26"/>
      <c r="P6" s="37">
        <f t="shared" ref="P6:P36" si="0">IF(OR(J6="",J7=""),"",(J6-J7)/J7)</f>
        <v>1.4469453376205909E-2</v>
      </c>
      <c r="Q6" s="38">
        <f t="shared" ref="Q6:Q36" si="1">IF(OR(L6="",L7=""),"",(L6-L7)/L7)</f>
        <v>1.6921575008135389E-2</v>
      </c>
      <c r="R6" s="40">
        <f t="shared" ref="R6:R36" si="2">AVERAGE(P6:Q6)</f>
        <v>1.5695514192170648E-2</v>
      </c>
      <c r="S6" s="20"/>
      <c r="U6" s="26"/>
      <c r="V6" s="37">
        <f t="shared" ref="V6:V36" si="3">IF(OR(J6="",J7=""),"",SQRT(((J6-J7)/J7)^2))</f>
        <v>1.4469453376205909E-2</v>
      </c>
      <c r="W6" s="38">
        <f t="shared" ref="W6:W36" si="4">IF(OR(L6="",L7=""),"",SQRT(((L6-L7)/L7)^2))</f>
        <v>1.6921575008135389E-2</v>
      </c>
      <c r="X6" s="40">
        <f t="shared" ref="X6:X36" si="5">AVERAGE(V6:W6)</f>
        <v>1.5695514192170648E-2</v>
      </c>
      <c r="Y6" s="20"/>
      <c r="AA6" s="26"/>
      <c r="AB6" s="37">
        <f t="shared" ref="AB6:AB36" si="6">IFERROR((J6-I6)/I6,"")</f>
        <v>1.5122265122265171E-2</v>
      </c>
      <c r="AC6" s="38">
        <f t="shared" ref="AC6:AC36" si="7">IFERROR((L6-K6)/K6,"")</f>
        <v>3.210272873194153E-3</v>
      </c>
      <c r="AD6" s="40">
        <f t="shared" ref="AD6:AD36" si="8">AVERAGE(AB6:AC6)</f>
        <v>9.1662689977296628E-3</v>
      </c>
      <c r="AE6" s="20"/>
      <c r="AG6" s="26"/>
      <c r="AH6" s="37">
        <f t="shared" ref="AH6:AH36" si="9">IFERROR(SQRT(((J6-I6)/I6)^2),"")</f>
        <v>1.5122265122265171E-2</v>
      </c>
      <c r="AI6" s="38">
        <f t="shared" ref="AI6:AI36" si="10">IFERROR(SQRT(((L6-K6)/K6)^2),"")</f>
        <v>3.210272873194153E-3</v>
      </c>
      <c r="AJ6" s="40">
        <f t="shared" ref="AJ6:AJ36" si="11">AVERAGE(AH6:AI6)</f>
        <v>9.1662689977296628E-3</v>
      </c>
      <c r="AK6" s="20"/>
      <c r="AM6" s="26"/>
      <c r="AN6" s="70">
        <f t="shared" ref="AN6:AN36" si="12">IFERROR(AVERAGE(P6,AB6),"")</f>
        <v>1.479585924923554E-2</v>
      </c>
      <c r="AO6" s="49">
        <f t="shared" ref="AO6:AO36" si="13">IFERROR(AVERAGE(Q6,AC6),"")</f>
        <v>1.0065923940664771E-2</v>
      </c>
      <c r="AP6" s="51">
        <f t="shared" ref="AP6:AP36" si="14">AVERAGE(AN6:AO6)</f>
        <v>1.2430891594950155E-2</v>
      </c>
      <c r="AQ6" s="20"/>
      <c r="AS6" s="26"/>
      <c r="AT6" s="70">
        <f t="shared" ref="AT6:AT36" si="15">IFERROR(AVERAGE(V6,AH6),"")</f>
        <v>1.479585924923554E-2</v>
      </c>
      <c r="AU6" s="49">
        <f t="shared" ref="AU6:AU36" si="16">IFERROR(AVERAGE(W6,AI6),"")</f>
        <v>1.0065923940664771E-2</v>
      </c>
      <c r="AV6" s="51">
        <f t="shared" ref="AV6:AV36" si="17">AVERAGE(AT6:AU6)</f>
        <v>1.2430891594950155E-2</v>
      </c>
      <c r="AW6" s="20"/>
    </row>
    <row r="7" spans="2:49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3.097</v>
      </c>
      <c r="J7" s="71">
        <v>3.11</v>
      </c>
      <c r="K7" s="71">
        <v>3.1120000000000001</v>
      </c>
      <c r="L7" s="72">
        <v>3.073</v>
      </c>
      <c r="M7" s="20"/>
      <c r="O7" s="26"/>
      <c r="P7" s="37">
        <f t="shared" si="0"/>
        <v>0</v>
      </c>
      <c r="Q7" s="38">
        <f t="shared" si="1"/>
        <v>-3.2435939020435387E-3</v>
      </c>
      <c r="R7" s="40">
        <f t="shared" si="2"/>
        <v>-1.6217969510217694E-3</v>
      </c>
      <c r="S7" s="20"/>
      <c r="U7" s="26"/>
      <c r="V7" s="37">
        <f t="shared" si="3"/>
        <v>0</v>
      </c>
      <c r="W7" s="38">
        <f t="shared" si="4"/>
        <v>3.2435939020435387E-3</v>
      </c>
      <c r="X7" s="40">
        <f t="shared" si="5"/>
        <v>1.6217969510217694E-3</v>
      </c>
      <c r="Y7" s="20"/>
      <c r="AA7" s="26"/>
      <c r="AB7" s="37">
        <f t="shared" si="6"/>
        <v>4.1976105908943821E-3</v>
      </c>
      <c r="AC7" s="38">
        <f t="shared" si="7"/>
        <v>-1.2532133676092591E-2</v>
      </c>
      <c r="AD7" s="40">
        <f t="shared" si="8"/>
        <v>-4.1672615425991048E-3</v>
      </c>
      <c r="AE7" s="20"/>
      <c r="AG7" s="26"/>
      <c r="AH7" s="37">
        <f t="shared" si="9"/>
        <v>4.1976105908943821E-3</v>
      </c>
      <c r="AI7" s="38">
        <f t="shared" si="10"/>
        <v>1.2532133676092591E-2</v>
      </c>
      <c r="AJ7" s="40">
        <f t="shared" si="11"/>
        <v>8.364872133493486E-3</v>
      </c>
      <c r="AK7" s="20"/>
      <c r="AM7" s="26"/>
      <c r="AN7" s="70">
        <f t="shared" si="12"/>
        <v>2.098805295447191E-3</v>
      </c>
      <c r="AO7" s="49">
        <f t="shared" si="13"/>
        <v>-7.8878637890680645E-3</v>
      </c>
      <c r="AP7" s="51">
        <f t="shared" si="14"/>
        <v>-2.8945292468104365E-3</v>
      </c>
      <c r="AQ7" s="20"/>
      <c r="AS7" s="26"/>
      <c r="AT7" s="70">
        <f t="shared" si="15"/>
        <v>2.098805295447191E-3</v>
      </c>
      <c r="AU7" s="49">
        <f t="shared" si="16"/>
        <v>7.8878637890680645E-3</v>
      </c>
      <c r="AV7" s="51">
        <f t="shared" si="17"/>
        <v>4.993334542257628E-3</v>
      </c>
      <c r="AW7" s="20"/>
    </row>
    <row r="8" spans="2:49" x14ac:dyDescent="0.3">
      <c r="B8" s="26"/>
      <c r="C8" s="4"/>
      <c r="D8" s="109" t="s">
        <v>196</v>
      </c>
      <c r="E8" s="20"/>
      <c r="F8" s="2"/>
      <c r="G8" s="26"/>
      <c r="H8" s="29">
        <v>44802</v>
      </c>
      <c r="I8" s="71">
        <v>3.069</v>
      </c>
      <c r="J8" s="71">
        <v>3.11</v>
      </c>
      <c r="K8" s="71">
        <v>3.0449999999999999</v>
      </c>
      <c r="L8" s="72">
        <v>3.0830000000000002</v>
      </c>
      <c r="M8" s="20"/>
      <c r="O8" s="26"/>
      <c r="P8" s="37">
        <f t="shared" si="0"/>
        <v>2.471169686985164E-2</v>
      </c>
      <c r="Q8" s="38">
        <f t="shared" si="1"/>
        <v>2.1876035797149581E-2</v>
      </c>
      <c r="R8" s="40">
        <f t="shared" si="2"/>
        <v>2.3293866333500612E-2</v>
      </c>
      <c r="S8" s="20"/>
      <c r="U8" s="26"/>
      <c r="V8" s="37">
        <f t="shared" si="3"/>
        <v>2.471169686985164E-2</v>
      </c>
      <c r="W8" s="38">
        <f t="shared" si="4"/>
        <v>2.1876035797149581E-2</v>
      </c>
      <c r="X8" s="40">
        <f t="shared" si="5"/>
        <v>2.3293866333500612E-2</v>
      </c>
      <c r="Y8" s="20"/>
      <c r="AA8" s="26"/>
      <c r="AB8" s="37">
        <f t="shared" si="6"/>
        <v>1.3359400456174626E-2</v>
      </c>
      <c r="AC8" s="38">
        <f t="shared" si="7"/>
        <v>1.247947454844015E-2</v>
      </c>
      <c r="AD8" s="40">
        <f t="shared" si="8"/>
        <v>1.2919437502307389E-2</v>
      </c>
      <c r="AE8" s="20"/>
      <c r="AG8" s="26"/>
      <c r="AH8" s="37">
        <f t="shared" si="9"/>
        <v>1.3359400456174626E-2</v>
      </c>
      <c r="AI8" s="38">
        <f t="shared" si="10"/>
        <v>1.247947454844015E-2</v>
      </c>
      <c r="AJ8" s="40">
        <f t="shared" si="11"/>
        <v>1.2919437502307389E-2</v>
      </c>
      <c r="AK8" s="20"/>
      <c r="AM8" s="26"/>
      <c r="AN8" s="70">
        <f t="shared" si="12"/>
        <v>1.9035548663013133E-2</v>
      </c>
      <c r="AO8" s="49">
        <f t="shared" si="13"/>
        <v>1.7177755172794865E-2</v>
      </c>
      <c r="AP8" s="51">
        <f t="shared" si="14"/>
        <v>1.8106651917903997E-2</v>
      </c>
      <c r="AQ8" s="20"/>
      <c r="AS8" s="26"/>
      <c r="AT8" s="70">
        <f t="shared" si="15"/>
        <v>1.9035548663013133E-2</v>
      </c>
      <c r="AU8" s="49">
        <f t="shared" si="16"/>
        <v>1.7177755172794865E-2</v>
      </c>
      <c r="AV8" s="51">
        <f t="shared" si="17"/>
        <v>1.8106651917903997E-2</v>
      </c>
      <c r="AW8" s="20"/>
    </row>
    <row r="9" spans="2:49" x14ac:dyDescent="0.3">
      <c r="B9" s="26"/>
      <c r="C9" s="7" t="s">
        <v>84</v>
      </c>
      <c r="D9" s="75">
        <v>3.14</v>
      </c>
      <c r="E9" s="20"/>
      <c r="F9" s="2"/>
      <c r="G9" s="26"/>
      <c r="H9" s="29">
        <v>44799</v>
      </c>
      <c r="I9" s="71">
        <v>3.0350000000000001</v>
      </c>
      <c r="J9" s="71">
        <v>3.0350000000000001</v>
      </c>
      <c r="K9" s="71">
        <v>3.0550000000000002</v>
      </c>
      <c r="L9" s="72">
        <v>3.0169999999999999</v>
      </c>
      <c r="M9" s="20"/>
      <c r="O9" s="26"/>
      <c r="P9" s="37">
        <f t="shared" si="0"/>
        <v>3.6375661375661777E-3</v>
      </c>
      <c r="Q9" s="38">
        <f t="shared" si="1"/>
        <v>9.9535500995358793E-4</v>
      </c>
      <c r="R9" s="40">
        <f t="shared" si="2"/>
        <v>2.3164605737598827E-3</v>
      </c>
      <c r="S9" s="20"/>
      <c r="U9" s="26"/>
      <c r="V9" s="37">
        <f t="shared" si="3"/>
        <v>3.6375661375661777E-3</v>
      </c>
      <c r="W9" s="38">
        <f t="shared" si="4"/>
        <v>9.9535500995358793E-4</v>
      </c>
      <c r="X9" s="40">
        <f t="shared" si="5"/>
        <v>2.3164605737598827E-3</v>
      </c>
      <c r="Y9" s="20"/>
      <c r="AA9" s="26"/>
      <c r="AB9" s="37">
        <f t="shared" si="6"/>
        <v>0</v>
      </c>
      <c r="AC9" s="38">
        <f t="shared" si="7"/>
        <v>-1.2438625204582734E-2</v>
      </c>
      <c r="AD9" s="40">
        <f t="shared" si="8"/>
        <v>-6.2193126022913672E-3</v>
      </c>
      <c r="AE9" s="20"/>
      <c r="AG9" s="26"/>
      <c r="AH9" s="37">
        <f t="shared" si="9"/>
        <v>0</v>
      </c>
      <c r="AI9" s="38">
        <f t="shared" si="10"/>
        <v>1.2438625204582734E-2</v>
      </c>
      <c r="AJ9" s="40">
        <f t="shared" si="11"/>
        <v>6.2193126022913672E-3</v>
      </c>
      <c r="AK9" s="20"/>
      <c r="AM9" s="26"/>
      <c r="AN9" s="70">
        <f t="shared" si="12"/>
        <v>1.8187830687830888E-3</v>
      </c>
      <c r="AO9" s="49">
        <f t="shared" si="13"/>
        <v>-5.7216350973145732E-3</v>
      </c>
      <c r="AP9" s="51">
        <f t="shared" si="14"/>
        <v>-1.9514260142657423E-3</v>
      </c>
      <c r="AQ9" s="20"/>
      <c r="AS9" s="26"/>
      <c r="AT9" s="70">
        <f t="shared" si="15"/>
        <v>1.8187830687830888E-3</v>
      </c>
      <c r="AU9" s="49">
        <f t="shared" si="16"/>
        <v>6.7169901072681613E-3</v>
      </c>
      <c r="AV9" s="51">
        <f t="shared" si="17"/>
        <v>4.267886588025625E-3</v>
      </c>
      <c r="AW9" s="20"/>
    </row>
    <row r="10" spans="2:49" x14ac:dyDescent="0.3">
      <c r="B10" s="26"/>
      <c r="C10" s="13" t="s">
        <v>85</v>
      </c>
      <c r="D10" s="74">
        <v>3.0960000000000001</v>
      </c>
      <c r="E10" s="20"/>
      <c r="F10" s="2"/>
      <c r="G10" s="26"/>
      <c r="H10" s="29">
        <v>44798</v>
      </c>
      <c r="I10" s="71">
        <v>3.109</v>
      </c>
      <c r="J10" s="71">
        <v>3.024</v>
      </c>
      <c r="K10" s="71">
        <v>3.0670000000000002</v>
      </c>
      <c r="L10" s="72">
        <v>3.0139999999999998</v>
      </c>
      <c r="M10" s="20"/>
      <c r="O10" s="26"/>
      <c r="P10" s="37">
        <f t="shared" si="0"/>
        <v>-2.640051513200253E-2</v>
      </c>
      <c r="Q10" s="38">
        <f t="shared" si="1"/>
        <v>-2.6485788113695185E-2</v>
      </c>
      <c r="R10" s="40">
        <f t="shared" si="2"/>
        <v>-2.6443151622848857E-2</v>
      </c>
      <c r="S10" s="20"/>
      <c r="U10" s="26"/>
      <c r="V10" s="37">
        <f t="shared" si="3"/>
        <v>2.640051513200253E-2</v>
      </c>
      <c r="W10" s="38">
        <f t="shared" si="4"/>
        <v>2.6485788113695185E-2</v>
      </c>
      <c r="X10" s="40">
        <f t="shared" si="5"/>
        <v>2.6443151622848857E-2</v>
      </c>
      <c r="Y10" s="20"/>
      <c r="AA10" s="26"/>
      <c r="AB10" s="37">
        <f t="shared" si="6"/>
        <v>-2.7339980701190082E-2</v>
      </c>
      <c r="AC10" s="38">
        <f t="shared" si="7"/>
        <v>-1.7280730355396276E-2</v>
      </c>
      <c r="AD10" s="40">
        <f t="shared" si="8"/>
        <v>-2.2310355528293177E-2</v>
      </c>
      <c r="AE10" s="20"/>
      <c r="AG10" s="26"/>
      <c r="AH10" s="37">
        <f t="shared" si="9"/>
        <v>2.7339980701190082E-2</v>
      </c>
      <c r="AI10" s="38">
        <f t="shared" si="10"/>
        <v>1.7280730355396276E-2</v>
      </c>
      <c r="AJ10" s="40">
        <f t="shared" si="11"/>
        <v>2.2310355528293177E-2</v>
      </c>
      <c r="AK10" s="20"/>
      <c r="AM10" s="26"/>
      <c r="AN10" s="70">
        <f t="shared" si="12"/>
        <v>-2.6870247916596306E-2</v>
      </c>
      <c r="AO10" s="49">
        <f t="shared" si="13"/>
        <v>-2.1883259234545732E-2</v>
      </c>
      <c r="AP10" s="51">
        <f t="shared" si="14"/>
        <v>-2.4376753575571019E-2</v>
      </c>
      <c r="AQ10" s="20"/>
      <c r="AS10" s="26"/>
      <c r="AT10" s="70">
        <f t="shared" si="15"/>
        <v>2.6870247916596306E-2</v>
      </c>
      <c r="AU10" s="49">
        <f t="shared" si="16"/>
        <v>2.1883259234545732E-2</v>
      </c>
      <c r="AV10" s="51">
        <f t="shared" si="17"/>
        <v>2.4376753575571019E-2</v>
      </c>
      <c r="AW10" s="20"/>
    </row>
    <row r="11" spans="2:49" x14ac:dyDescent="0.3">
      <c r="B11" s="26"/>
      <c r="C11" s="65"/>
      <c r="D11" s="11"/>
      <c r="E11" s="20"/>
      <c r="F11" s="2"/>
      <c r="G11" s="26"/>
      <c r="H11" s="29">
        <v>44797</v>
      </c>
      <c r="I11" s="71">
        <v>3.0550000000000002</v>
      </c>
      <c r="J11" s="71">
        <v>3.1059999999999999</v>
      </c>
      <c r="K11" s="71">
        <v>3.0350000000000001</v>
      </c>
      <c r="L11" s="72">
        <v>3.0960000000000001</v>
      </c>
      <c r="M11" s="20"/>
      <c r="O11" s="26"/>
      <c r="P11" s="37">
        <f t="shared" si="0"/>
        <v>1.702685003274396E-2</v>
      </c>
      <c r="Q11" s="38">
        <f t="shared" si="1"/>
        <v>1.808615586977973E-2</v>
      </c>
      <c r="R11" s="40">
        <f t="shared" si="2"/>
        <v>1.7556502951261845E-2</v>
      </c>
      <c r="S11" s="20"/>
      <c r="U11" s="26"/>
      <c r="V11" s="37">
        <f t="shared" si="3"/>
        <v>1.702685003274396E-2</v>
      </c>
      <c r="W11" s="38">
        <f t="shared" si="4"/>
        <v>1.808615586977973E-2</v>
      </c>
      <c r="X11" s="40">
        <f t="shared" si="5"/>
        <v>1.7556502951261845E-2</v>
      </c>
      <c r="Y11" s="20"/>
      <c r="AA11" s="26"/>
      <c r="AB11" s="37">
        <f t="shared" si="6"/>
        <v>1.6693944353518727E-2</v>
      </c>
      <c r="AC11" s="38">
        <f t="shared" si="7"/>
        <v>2.0098846787479387E-2</v>
      </c>
      <c r="AD11" s="40">
        <f t="shared" si="8"/>
        <v>1.8396395570499057E-2</v>
      </c>
      <c r="AE11" s="20"/>
      <c r="AG11" s="26"/>
      <c r="AH11" s="37">
        <f t="shared" si="9"/>
        <v>1.6693944353518727E-2</v>
      </c>
      <c r="AI11" s="38">
        <f t="shared" si="10"/>
        <v>2.0098846787479387E-2</v>
      </c>
      <c r="AJ11" s="40">
        <f t="shared" si="11"/>
        <v>1.8396395570499057E-2</v>
      </c>
      <c r="AK11" s="20"/>
      <c r="AM11" s="26"/>
      <c r="AN11" s="70">
        <f t="shared" si="12"/>
        <v>1.6860397193131343E-2</v>
      </c>
      <c r="AO11" s="49">
        <f t="shared" si="13"/>
        <v>1.9092501328629559E-2</v>
      </c>
      <c r="AP11" s="51">
        <f t="shared" si="14"/>
        <v>1.7976449260880451E-2</v>
      </c>
      <c r="AQ11" s="20"/>
      <c r="AS11" s="26"/>
      <c r="AT11" s="70">
        <f t="shared" si="15"/>
        <v>1.6860397193131343E-2</v>
      </c>
      <c r="AU11" s="49">
        <f t="shared" si="16"/>
        <v>1.9092501328629559E-2</v>
      </c>
      <c r="AV11" s="51">
        <f t="shared" si="17"/>
        <v>1.7976449260880451E-2</v>
      </c>
      <c r="AW11" s="20"/>
    </row>
    <row r="12" spans="2:49" ht="18" x14ac:dyDescent="0.35">
      <c r="B12" s="26"/>
      <c r="C12" s="231" t="s">
        <v>14</v>
      </c>
      <c r="D12" s="233"/>
      <c r="E12" s="20"/>
      <c r="F12" s="2"/>
      <c r="G12" s="26"/>
      <c r="H12" s="29">
        <v>44796</v>
      </c>
      <c r="I12" s="71">
        <v>3.0259999999999998</v>
      </c>
      <c r="J12" s="71">
        <v>3.0539999999999998</v>
      </c>
      <c r="K12" s="71">
        <v>3.0089999999999999</v>
      </c>
      <c r="L12" s="72">
        <v>3.0409999999999999</v>
      </c>
      <c r="M12" s="20"/>
      <c r="O12" s="26"/>
      <c r="P12" s="37">
        <f t="shared" si="0"/>
        <v>6.2602965403623341E-3</v>
      </c>
      <c r="Q12" s="38">
        <f t="shared" si="1"/>
        <v>8.2891246684349846E-3</v>
      </c>
      <c r="R12" s="40">
        <f t="shared" si="2"/>
        <v>7.2747106043986598E-3</v>
      </c>
      <c r="S12" s="20"/>
      <c r="U12" s="26"/>
      <c r="V12" s="37">
        <f t="shared" si="3"/>
        <v>6.2602965403623341E-3</v>
      </c>
      <c r="W12" s="38">
        <f t="shared" si="4"/>
        <v>8.2891246684349846E-3</v>
      </c>
      <c r="X12" s="40">
        <f t="shared" si="5"/>
        <v>7.2747106043986598E-3</v>
      </c>
      <c r="Y12" s="20"/>
      <c r="AA12" s="26"/>
      <c r="AB12" s="37">
        <f t="shared" si="6"/>
        <v>9.2531394580304127E-3</v>
      </c>
      <c r="AC12" s="38">
        <f t="shared" si="7"/>
        <v>1.0634762379528092E-2</v>
      </c>
      <c r="AD12" s="40">
        <f t="shared" si="8"/>
        <v>9.9439509187792523E-3</v>
      </c>
      <c r="AE12" s="20"/>
      <c r="AG12" s="26"/>
      <c r="AH12" s="37">
        <f t="shared" si="9"/>
        <v>9.2531394580304127E-3</v>
      </c>
      <c r="AI12" s="38">
        <f t="shared" si="10"/>
        <v>1.0634762379528092E-2</v>
      </c>
      <c r="AJ12" s="40">
        <f t="shared" si="11"/>
        <v>9.9439509187792523E-3</v>
      </c>
      <c r="AK12" s="20"/>
      <c r="AM12" s="26"/>
      <c r="AN12" s="70">
        <f t="shared" si="12"/>
        <v>7.756717999196373E-3</v>
      </c>
      <c r="AO12" s="49">
        <f t="shared" si="13"/>
        <v>9.4619435239815392E-3</v>
      </c>
      <c r="AP12" s="51">
        <f t="shared" si="14"/>
        <v>8.6093307615889569E-3</v>
      </c>
      <c r="AQ12" s="20"/>
      <c r="AS12" s="26"/>
      <c r="AT12" s="70">
        <f t="shared" si="15"/>
        <v>7.756717999196373E-3</v>
      </c>
      <c r="AU12" s="49">
        <f t="shared" si="16"/>
        <v>9.4619435239815392E-3</v>
      </c>
      <c r="AV12" s="51">
        <f t="shared" si="17"/>
        <v>8.6093307615889569E-3</v>
      </c>
      <c r="AW12" s="20"/>
    </row>
    <row r="13" spans="2:49" ht="18" x14ac:dyDescent="0.35">
      <c r="B13" s="26"/>
      <c r="C13" s="222" t="s">
        <v>7</v>
      </c>
      <c r="D13" s="224"/>
      <c r="E13" s="20"/>
      <c r="F13" s="2"/>
      <c r="G13" s="26"/>
      <c r="H13" s="29">
        <v>44795</v>
      </c>
      <c r="I13" s="71">
        <v>2.9889999999999999</v>
      </c>
      <c r="J13" s="71">
        <v>3.0350000000000001</v>
      </c>
      <c r="K13" s="71">
        <v>2.944</v>
      </c>
      <c r="L13" s="72">
        <v>3.016</v>
      </c>
      <c r="M13" s="20"/>
      <c r="O13" s="26"/>
      <c r="P13" s="37">
        <f t="shared" si="0"/>
        <v>1.5389762462362082E-2</v>
      </c>
      <c r="Q13" s="38">
        <f t="shared" si="1"/>
        <v>2.3066485753052937E-2</v>
      </c>
      <c r="R13" s="40">
        <f t="shared" si="2"/>
        <v>1.9228124107707509E-2</v>
      </c>
      <c r="S13" s="20"/>
      <c r="U13" s="26"/>
      <c r="V13" s="37">
        <f t="shared" si="3"/>
        <v>1.5389762462362082E-2</v>
      </c>
      <c r="W13" s="38">
        <f t="shared" si="4"/>
        <v>2.3066485753052937E-2</v>
      </c>
      <c r="X13" s="40">
        <f t="shared" si="5"/>
        <v>1.9228124107707509E-2</v>
      </c>
      <c r="Y13" s="20"/>
      <c r="AA13" s="26"/>
      <c r="AB13" s="37">
        <f t="shared" si="6"/>
        <v>1.5389762462362082E-2</v>
      </c>
      <c r="AC13" s="38">
        <f t="shared" si="7"/>
        <v>2.4456521739130457E-2</v>
      </c>
      <c r="AD13" s="40">
        <f t="shared" si="8"/>
        <v>1.992314210074627E-2</v>
      </c>
      <c r="AE13" s="20"/>
      <c r="AG13" s="26"/>
      <c r="AH13" s="37">
        <f t="shared" si="9"/>
        <v>1.5389762462362082E-2</v>
      </c>
      <c r="AI13" s="38">
        <f t="shared" si="10"/>
        <v>2.4456521739130457E-2</v>
      </c>
      <c r="AJ13" s="40">
        <f t="shared" si="11"/>
        <v>1.992314210074627E-2</v>
      </c>
      <c r="AK13" s="20"/>
      <c r="AM13" s="26"/>
      <c r="AN13" s="70">
        <f t="shared" si="12"/>
        <v>1.5389762462362082E-2</v>
      </c>
      <c r="AO13" s="49">
        <f t="shared" si="13"/>
        <v>2.3761503746091699E-2</v>
      </c>
      <c r="AP13" s="51">
        <f t="shared" si="14"/>
        <v>1.957563310422689E-2</v>
      </c>
      <c r="AQ13" s="20"/>
      <c r="AS13" s="26"/>
      <c r="AT13" s="70">
        <f t="shared" si="15"/>
        <v>1.5389762462362082E-2</v>
      </c>
      <c r="AU13" s="49">
        <f t="shared" si="16"/>
        <v>2.3761503746091699E-2</v>
      </c>
      <c r="AV13" s="51">
        <f t="shared" si="17"/>
        <v>1.957563310422689E-2</v>
      </c>
      <c r="AW13" s="20"/>
    </row>
    <row r="14" spans="2:49" x14ac:dyDescent="0.3">
      <c r="B14" s="26"/>
      <c r="C14" s="16" t="s">
        <v>10</v>
      </c>
      <c r="D14" s="76">
        <f>R42</f>
        <v>8.5654225214319285E-3</v>
      </c>
      <c r="E14" s="20"/>
      <c r="F14" s="2"/>
      <c r="G14" s="26"/>
      <c r="H14" s="29">
        <v>44792</v>
      </c>
      <c r="I14" s="71">
        <v>2.875</v>
      </c>
      <c r="J14" s="71">
        <v>2.9889999999999999</v>
      </c>
      <c r="K14" s="71">
        <v>2.867</v>
      </c>
      <c r="L14" s="72">
        <v>2.948</v>
      </c>
      <c r="M14" s="20"/>
      <c r="O14" s="26"/>
      <c r="P14" s="37">
        <f t="shared" si="0"/>
        <v>3.784722222222222E-2</v>
      </c>
      <c r="Q14" s="38">
        <f t="shared" si="1"/>
        <v>3.7662794790566619E-2</v>
      </c>
      <c r="R14" s="40">
        <f t="shared" si="2"/>
        <v>3.7755008506394419E-2</v>
      </c>
      <c r="S14" s="20"/>
      <c r="U14" s="26"/>
      <c r="V14" s="37">
        <f t="shared" si="3"/>
        <v>3.784722222222222E-2</v>
      </c>
      <c r="W14" s="38">
        <f t="shared" si="4"/>
        <v>3.7662794790566619E-2</v>
      </c>
      <c r="X14" s="40">
        <f t="shared" si="5"/>
        <v>3.7755008506394419E-2</v>
      </c>
      <c r="Y14" s="20"/>
      <c r="AA14" s="26"/>
      <c r="AB14" s="37">
        <f t="shared" si="6"/>
        <v>3.9652173913043438E-2</v>
      </c>
      <c r="AC14" s="38">
        <f t="shared" si="7"/>
        <v>2.8252528775723741E-2</v>
      </c>
      <c r="AD14" s="40">
        <f t="shared" si="8"/>
        <v>3.395235134438359E-2</v>
      </c>
      <c r="AE14" s="20"/>
      <c r="AG14" s="26"/>
      <c r="AH14" s="37">
        <f t="shared" si="9"/>
        <v>3.9652173913043438E-2</v>
      </c>
      <c r="AI14" s="38">
        <f t="shared" si="10"/>
        <v>2.8252528775723741E-2</v>
      </c>
      <c r="AJ14" s="40">
        <f t="shared" si="11"/>
        <v>3.395235134438359E-2</v>
      </c>
      <c r="AK14" s="20"/>
      <c r="AM14" s="26"/>
      <c r="AN14" s="70">
        <f t="shared" si="12"/>
        <v>3.8749698067632829E-2</v>
      </c>
      <c r="AO14" s="49">
        <f t="shared" si="13"/>
        <v>3.295766178314518E-2</v>
      </c>
      <c r="AP14" s="51">
        <f t="shared" si="14"/>
        <v>3.5853679925389001E-2</v>
      </c>
      <c r="AQ14" s="20"/>
      <c r="AS14" s="26"/>
      <c r="AT14" s="70">
        <f t="shared" si="15"/>
        <v>3.8749698067632829E-2</v>
      </c>
      <c r="AU14" s="49">
        <f t="shared" si="16"/>
        <v>3.295766178314518E-2</v>
      </c>
      <c r="AV14" s="51">
        <f t="shared" si="17"/>
        <v>3.5853679925389001E-2</v>
      </c>
      <c r="AW14" s="20"/>
    </row>
    <row r="15" spans="2:49" x14ac:dyDescent="0.3">
      <c r="B15" s="26"/>
      <c r="C15" s="17" t="s">
        <v>11</v>
      </c>
      <c r="D15" s="51">
        <f>AVERAGE(X7:X36)</f>
        <v>2.0836352649563749E-2</v>
      </c>
      <c r="E15" s="20"/>
      <c r="F15" s="2"/>
      <c r="G15" s="26"/>
      <c r="H15" s="29">
        <v>44791</v>
      </c>
      <c r="I15" s="71">
        <v>2.899</v>
      </c>
      <c r="J15" s="71">
        <v>2.88</v>
      </c>
      <c r="K15" s="71">
        <v>2.8450000000000002</v>
      </c>
      <c r="L15" s="72">
        <v>2.8410000000000002</v>
      </c>
      <c r="M15" s="20"/>
      <c r="O15" s="26"/>
      <c r="P15" s="37">
        <f t="shared" si="0"/>
        <v>-5.1813471502591101E-3</v>
      </c>
      <c r="Q15" s="38">
        <f t="shared" si="1"/>
        <v>-6.6433566433565334E-3</v>
      </c>
      <c r="R15" s="40">
        <f t="shared" si="2"/>
        <v>-5.9123518968078222E-3</v>
      </c>
      <c r="S15" s="20"/>
      <c r="U15" s="26"/>
      <c r="V15" s="37">
        <f t="shared" si="3"/>
        <v>5.1813471502591101E-3</v>
      </c>
      <c r="W15" s="38">
        <f t="shared" si="4"/>
        <v>6.6433566433565334E-3</v>
      </c>
      <c r="X15" s="40">
        <f t="shared" si="5"/>
        <v>5.9123518968078222E-3</v>
      </c>
      <c r="Y15" s="20"/>
      <c r="AA15" s="26"/>
      <c r="AB15" s="37">
        <f t="shared" si="6"/>
        <v>-6.5539841324595127E-3</v>
      </c>
      <c r="AC15" s="38">
        <f t="shared" si="7"/>
        <v>-1.4059753954305811E-3</v>
      </c>
      <c r="AD15" s="40">
        <f t="shared" si="8"/>
        <v>-3.9799797639450468E-3</v>
      </c>
      <c r="AE15" s="20"/>
      <c r="AG15" s="26"/>
      <c r="AH15" s="37">
        <f t="shared" si="9"/>
        <v>6.5539841324595127E-3</v>
      </c>
      <c r="AI15" s="38">
        <f t="shared" si="10"/>
        <v>1.4059753954305811E-3</v>
      </c>
      <c r="AJ15" s="40">
        <f t="shared" si="11"/>
        <v>3.9799797639450468E-3</v>
      </c>
      <c r="AK15" s="20"/>
      <c r="AM15" s="26"/>
      <c r="AN15" s="70">
        <f t="shared" si="12"/>
        <v>-5.8676656413593114E-3</v>
      </c>
      <c r="AO15" s="49">
        <f t="shared" si="13"/>
        <v>-4.0246660193935576E-3</v>
      </c>
      <c r="AP15" s="51">
        <f t="shared" si="14"/>
        <v>-4.9461658303764349E-3</v>
      </c>
      <c r="AQ15" s="20"/>
      <c r="AS15" s="26"/>
      <c r="AT15" s="70">
        <f t="shared" si="15"/>
        <v>5.8676656413593114E-3</v>
      </c>
      <c r="AU15" s="49">
        <f t="shared" si="16"/>
        <v>4.0246660193935576E-3</v>
      </c>
      <c r="AV15" s="51">
        <f t="shared" si="17"/>
        <v>4.9461658303764349E-3</v>
      </c>
      <c r="AW15" s="20"/>
    </row>
    <row r="16" spans="2:49" x14ac:dyDescent="0.3">
      <c r="B16" s="26"/>
      <c r="C16" s="17" t="s">
        <v>12</v>
      </c>
      <c r="D16" s="51">
        <f>_xlfn.STDEV.P(X7:X36)</f>
        <v>1.4033141232243711E-2</v>
      </c>
      <c r="E16" s="20"/>
      <c r="F16" s="2"/>
      <c r="G16" s="26"/>
      <c r="H16" s="29">
        <v>44790</v>
      </c>
      <c r="I16" s="71">
        <v>2.82</v>
      </c>
      <c r="J16" s="71">
        <v>2.895</v>
      </c>
      <c r="K16" s="71">
        <v>2.7759999999999998</v>
      </c>
      <c r="L16" s="72">
        <v>2.86</v>
      </c>
      <c r="M16" s="20"/>
      <c r="O16" s="26"/>
      <c r="P16" s="37">
        <f t="shared" si="0"/>
        <v>2.5141643059490147E-2</v>
      </c>
      <c r="Q16" s="38">
        <f t="shared" si="1"/>
        <v>3.886669088267336E-2</v>
      </c>
      <c r="R16" s="40">
        <f t="shared" si="2"/>
        <v>3.2004166971081757E-2</v>
      </c>
      <c r="S16" s="20"/>
      <c r="U16" s="26"/>
      <c r="V16" s="37">
        <f t="shared" si="3"/>
        <v>2.5141643059490147E-2</v>
      </c>
      <c r="W16" s="38">
        <f t="shared" si="4"/>
        <v>3.886669088267336E-2</v>
      </c>
      <c r="X16" s="40">
        <f t="shared" si="5"/>
        <v>3.2004166971081757E-2</v>
      </c>
      <c r="Y16" s="20"/>
      <c r="AA16" s="26"/>
      <c r="AB16" s="37">
        <f t="shared" si="6"/>
        <v>2.659574468085113E-2</v>
      </c>
      <c r="AC16" s="38">
        <f t="shared" si="7"/>
        <v>3.0259365994236339E-2</v>
      </c>
      <c r="AD16" s="40">
        <f t="shared" si="8"/>
        <v>2.8427555337543736E-2</v>
      </c>
      <c r="AE16" s="20"/>
      <c r="AG16" s="26"/>
      <c r="AH16" s="37">
        <f t="shared" si="9"/>
        <v>2.659574468085113E-2</v>
      </c>
      <c r="AI16" s="38">
        <f t="shared" si="10"/>
        <v>3.0259365994236339E-2</v>
      </c>
      <c r="AJ16" s="40">
        <f t="shared" si="11"/>
        <v>2.8427555337543736E-2</v>
      </c>
      <c r="AK16" s="20"/>
      <c r="AM16" s="26"/>
      <c r="AN16" s="70">
        <f t="shared" si="12"/>
        <v>2.5868693870170639E-2</v>
      </c>
      <c r="AO16" s="49">
        <f t="shared" si="13"/>
        <v>3.4563028438454851E-2</v>
      </c>
      <c r="AP16" s="51">
        <f t="shared" si="14"/>
        <v>3.0215861154312747E-2</v>
      </c>
      <c r="AQ16" s="20"/>
      <c r="AS16" s="26"/>
      <c r="AT16" s="70">
        <f t="shared" si="15"/>
        <v>2.5868693870170639E-2</v>
      </c>
      <c r="AU16" s="49">
        <f t="shared" si="16"/>
        <v>3.4563028438454851E-2</v>
      </c>
      <c r="AV16" s="51">
        <f t="shared" si="17"/>
        <v>3.0215861154312747E-2</v>
      </c>
      <c r="AW16" s="20"/>
    </row>
    <row r="17" spans="2:49" x14ac:dyDescent="0.3">
      <c r="B17" s="26"/>
      <c r="C17" s="18" t="s">
        <v>13</v>
      </c>
      <c r="D17" s="77">
        <f>(X42-D15)/D16</f>
        <v>-0.8744250431925471</v>
      </c>
      <c r="E17" s="20"/>
      <c r="F17" s="2"/>
      <c r="G17" s="26"/>
      <c r="H17" s="29">
        <v>44789</v>
      </c>
      <c r="I17" s="71">
        <v>2.7789999999999999</v>
      </c>
      <c r="J17" s="71">
        <v>2.8239999999999998</v>
      </c>
      <c r="K17" s="71">
        <v>2.7080000000000002</v>
      </c>
      <c r="L17" s="72">
        <v>2.7530000000000001</v>
      </c>
      <c r="M17" s="20"/>
      <c r="O17" s="26"/>
      <c r="P17" s="37">
        <f t="shared" si="0"/>
        <v>1.1823719097097786E-2</v>
      </c>
      <c r="Q17" s="38">
        <f t="shared" si="1"/>
        <v>2.1521335807050197E-2</v>
      </c>
      <c r="R17" s="40">
        <f t="shared" si="2"/>
        <v>1.6672527452073992E-2</v>
      </c>
      <c r="S17" s="20"/>
      <c r="U17" s="26"/>
      <c r="V17" s="37">
        <f t="shared" si="3"/>
        <v>1.1823719097097786E-2</v>
      </c>
      <c r="W17" s="38">
        <f t="shared" si="4"/>
        <v>2.1521335807050197E-2</v>
      </c>
      <c r="X17" s="40">
        <f t="shared" si="5"/>
        <v>1.6672527452073992E-2</v>
      </c>
      <c r="Y17" s="20"/>
      <c r="AA17" s="26"/>
      <c r="AB17" s="37">
        <f t="shared" si="6"/>
        <v>1.6192875134940603E-2</v>
      </c>
      <c r="AC17" s="38">
        <f t="shared" si="7"/>
        <v>1.6617429837518436E-2</v>
      </c>
      <c r="AD17" s="40">
        <f t="shared" si="8"/>
        <v>1.6405152486229521E-2</v>
      </c>
      <c r="AE17" s="20"/>
      <c r="AG17" s="26"/>
      <c r="AH17" s="37">
        <f t="shared" si="9"/>
        <v>1.6192875134940603E-2</v>
      </c>
      <c r="AI17" s="38">
        <f t="shared" si="10"/>
        <v>1.6617429837518436E-2</v>
      </c>
      <c r="AJ17" s="40">
        <f t="shared" si="11"/>
        <v>1.6405152486229521E-2</v>
      </c>
      <c r="AK17" s="20"/>
      <c r="AM17" s="26"/>
      <c r="AN17" s="70">
        <f t="shared" si="12"/>
        <v>1.4008297116019194E-2</v>
      </c>
      <c r="AO17" s="49">
        <f t="shared" si="13"/>
        <v>1.9069382822284316E-2</v>
      </c>
      <c r="AP17" s="51">
        <f t="shared" si="14"/>
        <v>1.6538839969151755E-2</v>
      </c>
      <c r="AQ17" s="20"/>
      <c r="AS17" s="26"/>
      <c r="AT17" s="70">
        <f t="shared" si="15"/>
        <v>1.4008297116019194E-2</v>
      </c>
      <c r="AU17" s="49">
        <f t="shared" si="16"/>
        <v>1.9069382822284316E-2</v>
      </c>
      <c r="AV17" s="51">
        <f t="shared" si="17"/>
        <v>1.6538839969151755E-2</v>
      </c>
      <c r="AW17" s="20"/>
    </row>
    <row r="18" spans="2:49" ht="18" x14ac:dyDescent="0.35">
      <c r="B18" s="26"/>
      <c r="C18" s="222" t="s">
        <v>8</v>
      </c>
      <c r="D18" s="224"/>
      <c r="E18" s="20"/>
      <c r="F18" s="2"/>
      <c r="G18" s="26"/>
      <c r="H18" s="29">
        <v>44788</v>
      </c>
      <c r="I18" s="71">
        <v>2.839</v>
      </c>
      <c r="J18" s="71">
        <v>2.7909999999999999</v>
      </c>
      <c r="K18" s="71">
        <v>2.746</v>
      </c>
      <c r="L18" s="72">
        <v>2.6949999999999998</v>
      </c>
      <c r="M18" s="20"/>
      <c r="O18" s="26"/>
      <c r="P18" s="37">
        <f t="shared" si="0"/>
        <v>-2.0358020358020451E-2</v>
      </c>
      <c r="Q18" s="38">
        <f t="shared" si="1"/>
        <v>-1.5704894083272518E-2</v>
      </c>
      <c r="R18" s="40">
        <f t="shared" si="2"/>
        <v>-1.8031457220646484E-2</v>
      </c>
      <c r="S18" s="20"/>
      <c r="U18" s="26"/>
      <c r="V18" s="37">
        <f t="shared" si="3"/>
        <v>2.0358020358020451E-2</v>
      </c>
      <c r="W18" s="38">
        <f t="shared" si="4"/>
        <v>1.5704894083272518E-2</v>
      </c>
      <c r="X18" s="40">
        <f t="shared" si="5"/>
        <v>1.8031457220646484E-2</v>
      </c>
      <c r="Y18" s="20"/>
      <c r="AA18" s="26"/>
      <c r="AB18" s="37">
        <f t="shared" si="6"/>
        <v>-1.6907361747094063E-2</v>
      </c>
      <c r="AC18" s="38">
        <f t="shared" si="7"/>
        <v>-1.8572469045884981E-2</v>
      </c>
      <c r="AD18" s="40">
        <f t="shared" si="8"/>
        <v>-1.7739915396489524E-2</v>
      </c>
      <c r="AE18" s="20"/>
      <c r="AG18" s="26"/>
      <c r="AH18" s="37">
        <f t="shared" si="9"/>
        <v>1.6907361747094063E-2</v>
      </c>
      <c r="AI18" s="38">
        <f t="shared" si="10"/>
        <v>1.8572469045884981E-2</v>
      </c>
      <c r="AJ18" s="40">
        <f t="shared" si="11"/>
        <v>1.7739915396489524E-2</v>
      </c>
      <c r="AK18" s="20"/>
      <c r="AM18" s="26"/>
      <c r="AN18" s="70">
        <f t="shared" si="12"/>
        <v>-1.8632691052557257E-2</v>
      </c>
      <c r="AO18" s="49">
        <f t="shared" si="13"/>
        <v>-1.7138681564578748E-2</v>
      </c>
      <c r="AP18" s="51">
        <f t="shared" si="14"/>
        <v>-1.7885686308568002E-2</v>
      </c>
      <c r="AQ18" s="20"/>
      <c r="AS18" s="26"/>
      <c r="AT18" s="70">
        <f t="shared" si="15"/>
        <v>1.8632691052557257E-2</v>
      </c>
      <c r="AU18" s="49">
        <f t="shared" si="16"/>
        <v>1.7138681564578748E-2</v>
      </c>
      <c r="AV18" s="51">
        <f t="shared" si="17"/>
        <v>1.7885686308568002E-2</v>
      </c>
      <c r="AW18" s="20"/>
    </row>
    <row r="19" spans="2:49" x14ac:dyDescent="0.3">
      <c r="B19" s="26"/>
      <c r="C19" s="16" t="s">
        <v>10</v>
      </c>
      <c r="D19" s="76">
        <f>AD42</f>
        <v>2.0982459184706215E-3</v>
      </c>
      <c r="E19" s="20"/>
      <c r="F19" s="2"/>
      <c r="G19" s="26"/>
      <c r="H19" s="29">
        <v>44785</v>
      </c>
      <c r="I19" s="71">
        <v>2.8879999999999999</v>
      </c>
      <c r="J19" s="71">
        <v>2.8490000000000002</v>
      </c>
      <c r="K19" s="71">
        <v>2.78</v>
      </c>
      <c r="L19" s="72">
        <v>2.738</v>
      </c>
      <c r="M19" s="20"/>
      <c r="O19" s="26"/>
      <c r="P19" s="37">
        <f t="shared" si="0"/>
        <v>-1.3504155124653637E-2</v>
      </c>
      <c r="Q19" s="38">
        <f t="shared" si="1"/>
        <v>-1.7581628991747374E-2</v>
      </c>
      <c r="R19" s="40">
        <f t="shared" si="2"/>
        <v>-1.5542892058200506E-2</v>
      </c>
      <c r="S19" s="20"/>
      <c r="U19" s="26"/>
      <c r="V19" s="37">
        <f t="shared" si="3"/>
        <v>1.3504155124653637E-2</v>
      </c>
      <c r="W19" s="38">
        <f t="shared" si="4"/>
        <v>1.7581628991747374E-2</v>
      </c>
      <c r="X19" s="40">
        <f t="shared" si="5"/>
        <v>1.5542892058200506E-2</v>
      </c>
      <c r="Y19" s="20"/>
      <c r="AA19" s="26"/>
      <c r="AB19" s="37">
        <f t="shared" si="6"/>
        <v>-1.3504155124653637E-2</v>
      </c>
      <c r="AC19" s="38">
        <f t="shared" si="7"/>
        <v>-1.5107913669064683E-2</v>
      </c>
      <c r="AD19" s="40">
        <f t="shared" si="8"/>
        <v>-1.4306034396859159E-2</v>
      </c>
      <c r="AE19" s="20"/>
      <c r="AG19" s="26"/>
      <c r="AH19" s="37">
        <f t="shared" si="9"/>
        <v>1.3504155124653637E-2</v>
      </c>
      <c r="AI19" s="38">
        <f t="shared" si="10"/>
        <v>1.5107913669064683E-2</v>
      </c>
      <c r="AJ19" s="40">
        <f t="shared" si="11"/>
        <v>1.4306034396859159E-2</v>
      </c>
      <c r="AK19" s="20"/>
      <c r="AM19" s="26"/>
      <c r="AN19" s="70">
        <f t="shared" si="12"/>
        <v>-1.3504155124653637E-2</v>
      </c>
      <c r="AO19" s="49">
        <f t="shared" si="13"/>
        <v>-1.634477133040603E-2</v>
      </c>
      <c r="AP19" s="51">
        <f t="shared" si="14"/>
        <v>-1.4924463227529834E-2</v>
      </c>
      <c r="AQ19" s="20"/>
      <c r="AS19" s="26"/>
      <c r="AT19" s="70">
        <f t="shared" si="15"/>
        <v>1.3504155124653637E-2</v>
      </c>
      <c r="AU19" s="49">
        <f t="shared" si="16"/>
        <v>1.634477133040603E-2</v>
      </c>
      <c r="AV19" s="51">
        <f t="shared" si="17"/>
        <v>1.4924463227529834E-2</v>
      </c>
      <c r="AW19" s="20"/>
    </row>
    <row r="20" spans="2:49" x14ac:dyDescent="0.3">
      <c r="B20" s="26"/>
      <c r="C20" s="17" t="s">
        <v>11</v>
      </c>
      <c r="D20" s="51">
        <f>AVERAGE(AJ7:AJ36)</f>
        <v>2.0125445505707676E-2</v>
      </c>
      <c r="E20" s="20"/>
      <c r="F20" s="2"/>
      <c r="G20" s="26"/>
      <c r="H20" s="29">
        <v>44784</v>
      </c>
      <c r="I20" s="71">
        <v>2.7909999999999999</v>
      </c>
      <c r="J20" s="71">
        <v>2.8879999999999999</v>
      </c>
      <c r="K20" s="71">
        <v>2.6829999999999998</v>
      </c>
      <c r="L20" s="72">
        <v>2.7869999999999999</v>
      </c>
      <c r="M20" s="20"/>
      <c r="O20" s="26"/>
      <c r="P20" s="37">
        <f t="shared" si="0"/>
        <v>3.6611629576453648E-2</v>
      </c>
      <c r="Q20" s="38">
        <f t="shared" si="1"/>
        <v>4.186915887850471E-2</v>
      </c>
      <c r="R20" s="40">
        <f t="shared" si="2"/>
        <v>3.9240394227479179E-2</v>
      </c>
      <c r="S20" s="20"/>
      <c r="U20" s="26"/>
      <c r="V20" s="37">
        <f t="shared" si="3"/>
        <v>3.6611629576453648E-2</v>
      </c>
      <c r="W20" s="38">
        <f t="shared" si="4"/>
        <v>4.186915887850471E-2</v>
      </c>
      <c r="X20" s="40">
        <f t="shared" si="5"/>
        <v>3.9240394227479179E-2</v>
      </c>
      <c r="Y20" s="20"/>
      <c r="AA20" s="26"/>
      <c r="AB20" s="37">
        <f t="shared" si="6"/>
        <v>3.4754568255105686E-2</v>
      </c>
      <c r="AC20" s="38">
        <f t="shared" si="7"/>
        <v>3.8762579202385426E-2</v>
      </c>
      <c r="AD20" s="40">
        <f t="shared" si="8"/>
        <v>3.6758573728745553E-2</v>
      </c>
      <c r="AE20" s="20"/>
      <c r="AG20" s="26"/>
      <c r="AH20" s="37">
        <f t="shared" si="9"/>
        <v>3.4754568255105686E-2</v>
      </c>
      <c r="AI20" s="38">
        <f t="shared" si="10"/>
        <v>3.8762579202385426E-2</v>
      </c>
      <c r="AJ20" s="40">
        <f t="shared" si="11"/>
        <v>3.6758573728745553E-2</v>
      </c>
      <c r="AK20" s="20"/>
      <c r="AM20" s="26"/>
      <c r="AN20" s="70">
        <f t="shared" si="12"/>
        <v>3.5683098915779671E-2</v>
      </c>
      <c r="AO20" s="49">
        <f t="shared" si="13"/>
        <v>4.0315869040445068E-2</v>
      </c>
      <c r="AP20" s="51">
        <f t="shared" si="14"/>
        <v>3.7999483978112369E-2</v>
      </c>
      <c r="AQ20" s="20"/>
      <c r="AS20" s="26"/>
      <c r="AT20" s="70">
        <f t="shared" si="15"/>
        <v>3.5683098915779671E-2</v>
      </c>
      <c r="AU20" s="49">
        <f t="shared" si="16"/>
        <v>4.0315869040445068E-2</v>
      </c>
      <c r="AV20" s="51">
        <f t="shared" si="17"/>
        <v>3.7999483978112369E-2</v>
      </c>
      <c r="AW20" s="20"/>
    </row>
    <row r="21" spans="2:49" x14ac:dyDescent="0.3">
      <c r="B21" s="26"/>
      <c r="C21" s="17" t="s">
        <v>12</v>
      </c>
      <c r="D21" s="51">
        <f>_xlfn.STDEV.P(AJ7:AJ36)</f>
        <v>1.3467628244337936E-2</v>
      </c>
      <c r="E21" s="20"/>
      <c r="F21" s="2"/>
      <c r="G21" s="26"/>
      <c r="H21" s="29">
        <v>44783</v>
      </c>
      <c r="I21" s="71">
        <v>2.7879999999999998</v>
      </c>
      <c r="J21" s="71">
        <v>2.786</v>
      </c>
      <c r="K21" s="71">
        <v>2.714</v>
      </c>
      <c r="L21" s="72">
        <v>2.6749999999999998</v>
      </c>
      <c r="M21" s="20"/>
      <c r="O21" s="26"/>
      <c r="P21" s="37">
        <f t="shared" si="0"/>
        <v>-3.9327851269217451E-3</v>
      </c>
      <c r="Q21" s="38">
        <f t="shared" si="1"/>
        <v>-9.9925980754996795E-3</v>
      </c>
      <c r="R21" s="40">
        <f t="shared" si="2"/>
        <v>-6.9626916012107123E-3</v>
      </c>
      <c r="S21" s="20"/>
      <c r="U21" s="26"/>
      <c r="V21" s="37">
        <f t="shared" si="3"/>
        <v>3.9327851269217451E-3</v>
      </c>
      <c r="W21" s="38">
        <f t="shared" si="4"/>
        <v>9.9925980754996795E-3</v>
      </c>
      <c r="X21" s="40">
        <f t="shared" si="5"/>
        <v>6.9626916012107123E-3</v>
      </c>
      <c r="Y21" s="20"/>
      <c r="AA21" s="26"/>
      <c r="AB21" s="37">
        <f t="shared" si="6"/>
        <v>-7.1736011477753936E-4</v>
      </c>
      <c r="AC21" s="38">
        <f t="shared" si="7"/>
        <v>-1.4369933677229236E-2</v>
      </c>
      <c r="AD21" s="40">
        <f t="shared" si="8"/>
        <v>-7.543646896003388E-3</v>
      </c>
      <c r="AE21" s="20"/>
      <c r="AG21" s="26"/>
      <c r="AH21" s="37">
        <f t="shared" si="9"/>
        <v>7.1736011477753936E-4</v>
      </c>
      <c r="AI21" s="38">
        <f t="shared" si="10"/>
        <v>1.4369933677229236E-2</v>
      </c>
      <c r="AJ21" s="40">
        <f t="shared" si="11"/>
        <v>7.543646896003388E-3</v>
      </c>
      <c r="AK21" s="20"/>
      <c r="AM21" s="26"/>
      <c r="AN21" s="70">
        <f t="shared" si="12"/>
        <v>-2.3250726208496422E-3</v>
      </c>
      <c r="AO21" s="49">
        <f t="shared" si="13"/>
        <v>-1.2181265876364457E-2</v>
      </c>
      <c r="AP21" s="51">
        <f t="shared" si="14"/>
        <v>-7.2531692486070493E-3</v>
      </c>
      <c r="AQ21" s="20"/>
      <c r="AS21" s="26"/>
      <c r="AT21" s="70">
        <f t="shared" si="15"/>
        <v>2.3250726208496422E-3</v>
      </c>
      <c r="AU21" s="49">
        <f t="shared" si="16"/>
        <v>1.2181265876364457E-2</v>
      </c>
      <c r="AV21" s="51">
        <f t="shared" si="17"/>
        <v>7.2531692486070493E-3</v>
      </c>
      <c r="AW21" s="20"/>
    </row>
    <row r="22" spans="2:49" x14ac:dyDescent="0.3">
      <c r="B22" s="26"/>
      <c r="C22" s="18" t="s">
        <v>13</v>
      </c>
      <c r="D22" s="77">
        <f>(AJ42-D20)/D21</f>
        <v>-0.88565565604935903</v>
      </c>
      <c r="E22" s="20"/>
      <c r="F22" s="2"/>
      <c r="G22" s="26"/>
      <c r="H22" s="29">
        <v>44782</v>
      </c>
      <c r="I22" s="71">
        <v>2.75</v>
      </c>
      <c r="J22" s="71">
        <v>2.7970000000000002</v>
      </c>
      <c r="K22" s="71">
        <v>2.694</v>
      </c>
      <c r="L22" s="72">
        <v>2.702</v>
      </c>
      <c r="M22" s="20"/>
      <c r="O22" s="26"/>
      <c r="P22" s="37">
        <f t="shared" si="0"/>
        <v>1.2305465074194808E-2</v>
      </c>
      <c r="Q22" s="38">
        <f t="shared" si="1"/>
        <v>9.3388121031004519E-3</v>
      </c>
      <c r="R22" s="40">
        <f t="shared" si="2"/>
        <v>1.0822138588647629E-2</v>
      </c>
      <c r="S22" s="20"/>
      <c r="U22" s="26"/>
      <c r="V22" s="37">
        <f t="shared" si="3"/>
        <v>1.2305465074194808E-2</v>
      </c>
      <c r="W22" s="38">
        <f t="shared" si="4"/>
        <v>9.3388121031004519E-3</v>
      </c>
      <c r="X22" s="40">
        <f t="shared" si="5"/>
        <v>1.0822138588647629E-2</v>
      </c>
      <c r="Y22" s="20"/>
      <c r="AA22" s="26"/>
      <c r="AB22" s="37">
        <f t="shared" si="6"/>
        <v>1.7090909090909146E-2</v>
      </c>
      <c r="AC22" s="38">
        <f t="shared" si="7"/>
        <v>2.9695619896065359E-3</v>
      </c>
      <c r="AD22" s="40">
        <f t="shared" si="8"/>
        <v>1.003023554025784E-2</v>
      </c>
      <c r="AE22" s="20"/>
      <c r="AG22" s="26"/>
      <c r="AH22" s="37">
        <f t="shared" si="9"/>
        <v>1.7090909090909146E-2</v>
      </c>
      <c r="AI22" s="38">
        <f t="shared" si="10"/>
        <v>2.9695619896065359E-3</v>
      </c>
      <c r="AJ22" s="40">
        <f t="shared" si="11"/>
        <v>1.003023554025784E-2</v>
      </c>
      <c r="AK22" s="20"/>
      <c r="AM22" s="26"/>
      <c r="AN22" s="70">
        <f t="shared" si="12"/>
        <v>1.4698187082551977E-2</v>
      </c>
      <c r="AO22" s="49">
        <f t="shared" si="13"/>
        <v>6.1541870463534942E-3</v>
      </c>
      <c r="AP22" s="51">
        <f t="shared" si="14"/>
        <v>1.0426187064452735E-2</v>
      </c>
      <c r="AQ22" s="20"/>
      <c r="AS22" s="26"/>
      <c r="AT22" s="70">
        <f t="shared" si="15"/>
        <v>1.4698187082551977E-2</v>
      </c>
      <c r="AU22" s="49">
        <f t="shared" si="16"/>
        <v>6.1541870463534942E-3</v>
      </c>
      <c r="AV22" s="51">
        <f t="shared" si="17"/>
        <v>1.0426187064452735E-2</v>
      </c>
      <c r="AW22" s="20"/>
    </row>
    <row r="23" spans="2:49" ht="18" x14ac:dyDescent="0.35">
      <c r="B23" s="26"/>
      <c r="C23" s="222" t="s">
        <v>15</v>
      </c>
      <c r="D23" s="224"/>
      <c r="E23" s="20"/>
      <c r="F23" s="2"/>
      <c r="G23" s="26"/>
      <c r="H23" s="29">
        <v>44781</v>
      </c>
      <c r="I23" s="71">
        <v>2.8340000000000001</v>
      </c>
      <c r="J23" s="71">
        <v>2.7629999999999999</v>
      </c>
      <c r="K23" s="71">
        <v>2.7629999999999999</v>
      </c>
      <c r="L23" s="72">
        <v>2.677</v>
      </c>
      <c r="M23" s="20"/>
      <c r="O23" s="26"/>
      <c r="P23" s="37">
        <f t="shared" si="0"/>
        <v>-2.7112676056338013E-2</v>
      </c>
      <c r="Q23" s="38">
        <f t="shared" si="1"/>
        <v>-2.5836972343522623E-2</v>
      </c>
      <c r="R23" s="40">
        <f t="shared" si="2"/>
        <v>-2.6474824199930316E-2</v>
      </c>
      <c r="S23" s="20"/>
      <c r="U23" s="26"/>
      <c r="V23" s="37">
        <f t="shared" si="3"/>
        <v>2.7112676056338013E-2</v>
      </c>
      <c r="W23" s="38">
        <f t="shared" si="4"/>
        <v>2.5836972343522623E-2</v>
      </c>
      <c r="X23" s="40">
        <f t="shared" si="5"/>
        <v>2.6474824199930316E-2</v>
      </c>
      <c r="Y23" s="20"/>
      <c r="AA23" s="26"/>
      <c r="AB23" s="37">
        <f t="shared" si="6"/>
        <v>-2.5052928722653554E-2</v>
      </c>
      <c r="AC23" s="38">
        <f t="shared" si="7"/>
        <v>-3.1125588128845406E-2</v>
      </c>
      <c r="AD23" s="40">
        <f t="shared" si="8"/>
        <v>-2.808925842574948E-2</v>
      </c>
      <c r="AE23" s="20"/>
      <c r="AG23" s="26"/>
      <c r="AH23" s="37">
        <f t="shared" si="9"/>
        <v>2.5052928722653554E-2</v>
      </c>
      <c r="AI23" s="38">
        <f t="shared" si="10"/>
        <v>3.1125588128845406E-2</v>
      </c>
      <c r="AJ23" s="40">
        <f t="shared" si="11"/>
        <v>2.808925842574948E-2</v>
      </c>
      <c r="AK23" s="20"/>
      <c r="AM23" s="26"/>
      <c r="AN23" s="70">
        <f t="shared" si="12"/>
        <v>-2.6082802389495785E-2</v>
      </c>
      <c r="AO23" s="49">
        <f t="shared" si="13"/>
        <v>-2.8481280236184014E-2</v>
      </c>
      <c r="AP23" s="51">
        <f t="shared" si="14"/>
        <v>-2.72820413128399E-2</v>
      </c>
      <c r="AQ23" s="20"/>
      <c r="AS23" s="26"/>
      <c r="AT23" s="70">
        <f t="shared" si="15"/>
        <v>2.6082802389495785E-2</v>
      </c>
      <c r="AU23" s="49">
        <f t="shared" si="16"/>
        <v>2.8481280236184014E-2</v>
      </c>
      <c r="AV23" s="51">
        <f t="shared" si="17"/>
        <v>2.72820413128399E-2</v>
      </c>
      <c r="AW23" s="20"/>
    </row>
    <row r="24" spans="2:49" x14ac:dyDescent="0.3">
      <c r="B24" s="26"/>
      <c r="C24" s="16" t="s">
        <v>10</v>
      </c>
      <c r="D24" s="76">
        <f>AP42</f>
        <v>5.3318342199512748E-3</v>
      </c>
      <c r="E24" s="20"/>
      <c r="F24" s="2"/>
      <c r="G24" s="26"/>
      <c r="H24" s="29">
        <v>44778</v>
      </c>
      <c r="I24" s="71">
        <v>2.677</v>
      </c>
      <c r="J24" s="71">
        <v>2.84</v>
      </c>
      <c r="K24" s="71">
        <v>2.681</v>
      </c>
      <c r="L24" s="72">
        <v>2.7480000000000002</v>
      </c>
      <c r="M24" s="20"/>
      <c r="O24" s="26"/>
      <c r="P24" s="37">
        <f t="shared" si="0"/>
        <v>6.1285500747384043E-2</v>
      </c>
      <c r="Q24" s="38">
        <f t="shared" si="1"/>
        <v>2.4226612001491017E-2</v>
      </c>
      <c r="R24" s="40">
        <f t="shared" si="2"/>
        <v>4.275605637443753E-2</v>
      </c>
      <c r="S24" s="20"/>
      <c r="U24" s="26"/>
      <c r="V24" s="37">
        <f t="shared" si="3"/>
        <v>6.1285500747384043E-2</v>
      </c>
      <c r="W24" s="38">
        <f t="shared" si="4"/>
        <v>2.4226612001491017E-2</v>
      </c>
      <c r="X24" s="40">
        <f t="shared" si="5"/>
        <v>4.275605637443753E-2</v>
      </c>
      <c r="Y24" s="20"/>
      <c r="AA24" s="26"/>
      <c r="AB24" s="37">
        <f t="shared" si="6"/>
        <v>6.0889054912215093E-2</v>
      </c>
      <c r="AC24" s="38">
        <f t="shared" si="7"/>
        <v>2.4990675121223486E-2</v>
      </c>
      <c r="AD24" s="40">
        <f t="shared" si="8"/>
        <v>4.2939865016719286E-2</v>
      </c>
      <c r="AE24" s="20"/>
      <c r="AG24" s="26"/>
      <c r="AH24" s="37">
        <f t="shared" si="9"/>
        <v>6.0889054912215093E-2</v>
      </c>
      <c r="AI24" s="38">
        <f t="shared" si="10"/>
        <v>2.4990675121223486E-2</v>
      </c>
      <c r="AJ24" s="40">
        <f t="shared" si="11"/>
        <v>4.2939865016719286E-2</v>
      </c>
      <c r="AK24" s="20"/>
      <c r="AM24" s="26"/>
      <c r="AN24" s="70">
        <f t="shared" si="12"/>
        <v>6.1087277829799572E-2</v>
      </c>
      <c r="AO24" s="49">
        <f t="shared" si="13"/>
        <v>2.4608643561357252E-2</v>
      </c>
      <c r="AP24" s="51">
        <f t="shared" si="14"/>
        <v>4.2847960695578412E-2</v>
      </c>
      <c r="AQ24" s="20"/>
      <c r="AS24" s="26"/>
      <c r="AT24" s="70">
        <f t="shared" si="15"/>
        <v>6.1087277829799572E-2</v>
      </c>
      <c r="AU24" s="49">
        <f t="shared" si="16"/>
        <v>2.4608643561357252E-2</v>
      </c>
      <c r="AV24" s="51">
        <f t="shared" si="17"/>
        <v>4.2847960695578412E-2</v>
      </c>
      <c r="AW24" s="20"/>
    </row>
    <row r="25" spans="2:49" x14ac:dyDescent="0.3">
      <c r="B25" s="26"/>
      <c r="C25" s="17" t="s">
        <v>11</v>
      </c>
      <c r="D25" s="51">
        <f>AVERAGE(AV7:AV36)</f>
        <v>2.0292892649042923E-2</v>
      </c>
      <c r="E25" s="20"/>
      <c r="F25" s="2"/>
      <c r="G25" s="26"/>
      <c r="H25" s="29">
        <v>44777</v>
      </c>
      <c r="I25" s="71">
        <v>2.7170000000000001</v>
      </c>
      <c r="J25" s="71">
        <v>2.6760000000000002</v>
      </c>
      <c r="K25" s="71">
        <v>2.7389999999999999</v>
      </c>
      <c r="L25" s="72">
        <v>2.6829999999999998</v>
      </c>
      <c r="M25" s="20"/>
      <c r="O25" s="26"/>
      <c r="P25" s="37">
        <f t="shared" si="0"/>
        <v>-2.6200873362445434E-2</v>
      </c>
      <c r="Q25" s="38">
        <f t="shared" si="1"/>
        <v>-1.3240161824200085E-2</v>
      </c>
      <c r="R25" s="40">
        <f t="shared" si="2"/>
        <v>-1.9720517593322759E-2</v>
      </c>
      <c r="S25" s="20"/>
      <c r="U25" s="26"/>
      <c r="V25" s="37">
        <f t="shared" si="3"/>
        <v>2.6200873362445434E-2</v>
      </c>
      <c r="W25" s="38">
        <f t="shared" si="4"/>
        <v>1.3240161824200085E-2</v>
      </c>
      <c r="X25" s="40">
        <f t="shared" si="5"/>
        <v>1.9720517593322759E-2</v>
      </c>
      <c r="Y25" s="20"/>
      <c r="AA25" s="26"/>
      <c r="AB25" s="37">
        <f t="shared" si="6"/>
        <v>-1.5090172984909798E-2</v>
      </c>
      <c r="AC25" s="38">
        <f t="shared" si="7"/>
        <v>-2.0445418035779501E-2</v>
      </c>
      <c r="AD25" s="40">
        <f t="shared" si="8"/>
        <v>-1.7767795510344651E-2</v>
      </c>
      <c r="AE25" s="20"/>
      <c r="AG25" s="26"/>
      <c r="AH25" s="37">
        <f t="shared" si="9"/>
        <v>1.5090172984909798E-2</v>
      </c>
      <c r="AI25" s="38">
        <f t="shared" si="10"/>
        <v>2.0445418035779501E-2</v>
      </c>
      <c r="AJ25" s="40">
        <f t="shared" si="11"/>
        <v>1.7767795510344651E-2</v>
      </c>
      <c r="AK25" s="20"/>
      <c r="AM25" s="26"/>
      <c r="AN25" s="70">
        <f t="shared" si="12"/>
        <v>-2.0645523173677616E-2</v>
      </c>
      <c r="AO25" s="49">
        <f t="shared" si="13"/>
        <v>-1.6842789929989794E-2</v>
      </c>
      <c r="AP25" s="51">
        <f t="shared" si="14"/>
        <v>-1.8744156551833705E-2</v>
      </c>
      <c r="AQ25" s="20"/>
      <c r="AS25" s="26"/>
      <c r="AT25" s="70">
        <f t="shared" si="15"/>
        <v>2.0645523173677616E-2</v>
      </c>
      <c r="AU25" s="49">
        <f t="shared" si="16"/>
        <v>1.6842789929989794E-2</v>
      </c>
      <c r="AV25" s="51">
        <f t="shared" si="17"/>
        <v>1.8744156551833705E-2</v>
      </c>
      <c r="AW25" s="20"/>
    </row>
    <row r="26" spans="2:49" x14ac:dyDescent="0.3">
      <c r="B26" s="26"/>
      <c r="C26" s="17" t="s">
        <v>12</v>
      </c>
      <c r="D26" s="51">
        <f>_xlfn.STDEV.P(AV7:AV36)</f>
        <v>1.3207249732081414E-2</v>
      </c>
      <c r="E26" s="20"/>
      <c r="F26" s="2"/>
      <c r="G26" s="26"/>
      <c r="H26" s="29">
        <v>44776</v>
      </c>
      <c r="I26" s="71">
        <v>2.7450000000000001</v>
      </c>
      <c r="J26" s="71">
        <v>2.7480000000000002</v>
      </c>
      <c r="K26" s="71">
        <v>2.68</v>
      </c>
      <c r="L26" s="72">
        <v>2.7189999999999999</v>
      </c>
      <c r="M26" s="20"/>
      <c r="O26" s="26"/>
      <c r="P26" s="37">
        <f t="shared" si="0"/>
        <v>2.5538124771981455E-3</v>
      </c>
      <c r="Q26" s="38">
        <f t="shared" si="1"/>
        <v>3.6913990402361709E-3</v>
      </c>
      <c r="R26" s="40">
        <f t="shared" si="2"/>
        <v>3.1226057587171582E-3</v>
      </c>
      <c r="S26" s="20"/>
      <c r="U26" s="26"/>
      <c r="V26" s="37">
        <f t="shared" si="3"/>
        <v>2.5538124771981455E-3</v>
      </c>
      <c r="W26" s="38">
        <f t="shared" si="4"/>
        <v>3.6913990402361709E-3</v>
      </c>
      <c r="X26" s="40">
        <f t="shared" si="5"/>
        <v>3.1226057587171582E-3</v>
      </c>
      <c r="Y26" s="20"/>
      <c r="AA26" s="26"/>
      <c r="AB26" s="37">
        <f t="shared" si="6"/>
        <v>1.0928961748634294E-3</v>
      </c>
      <c r="AC26" s="38">
        <f t="shared" si="7"/>
        <v>1.4552238805970038E-2</v>
      </c>
      <c r="AD26" s="40">
        <f t="shared" si="8"/>
        <v>7.822567490416734E-3</v>
      </c>
      <c r="AE26" s="20"/>
      <c r="AG26" s="26"/>
      <c r="AH26" s="37">
        <f t="shared" si="9"/>
        <v>1.0928961748634294E-3</v>
      </c>
      <c r="AI26" s="38">
        <f t="shared" si="10"/>
        <v>1.4552238805970038E-2</v>
      </c>
      <c r="AJ26" s="40">
        <f t="shared" si="11"/>
        <v>7.822567490416734E-3</v>
      </c>
      <c r="AK26" s="20"/>
      <c r="AM26" s="26"/>
      <c r="AN26" s="70">
        <f t="shared" si="12"/>
        <v>1.8233543260307876E-3</v>
      </c>
      <c r="AO26" s="49">
        <f t="shared" si="13"/>
        <v>9.1218189231031047E-3</v>
      </c>
      <c r="AP26" s="51">
        <f t="shared" si="14"/>
        <v>5.4725866245669465E-3</v>
      </c>
      <c r="AQ26" s="20"/>
      <c r="AS26" s="26"/>
      <c r="AT26" s="70">
        <f t="shared" si="15"/>
        <v>1.8233543260307876E-3</v>
      </c>
      <c r="AU26" s="49">
        <f t="shared" si="16"/>
        <v>9.1218189231031047E-3</v>
      </c>
      <c r="AV26" s="51">
        <f t="shared" si="17"/>
        <v>5.4725866245669465E-3</v>
      </c>
      <c r="AW26" s="20"/>
    </row>
    <row r="27" spans="2:49" x14ac:dyDescent="0.3">
      <c r="B27" s="26"/>
      <c r="C27" s="18" t="s">
        <v>13</v>
      </c>
      <c r="D27" s="77">
        <f>(AV42-D25)/D26</f>
        <v>-1.1327913632730136</v>
      </c>
      <c r="E27" s="20"/>
      <c r="F27" s="2"/>
      <c r="G27" s="26"/>
      <c r="H27" s="29">
        <v>44775</v>
      </c>
      <c r="I27" s="71">
        <v>2.5680000000000001</v>
      </c>
      <c r="J27" s="71">
        <v>2.7410000000000001</v>
      </c>
      <c r="K27" s="71">
        <v>2.6309999999999998</v>
      </c>
      <c r="L27" s="72">
        <v>2.7090000000000001</v>
      </c>
      <c r="M27" s="20"/>
      <c r="O27" s="26"/>
      <c r="P27" s="37">
        <f t="shared" si="0"/>
        <v>5.2207293666026916E-2</v>
      </c>
      <c r="Q27" s="38" t="str">
        <f t="shared" si="1"/>
        <v/>
      </c>
      <c r="R27" s="40">
        <f t="shared" si="2"/>
        <v>5.2207293666026916E-2</v>
      </c>
      <c r="S27" s="20"/>
      <c r="U27" s="26"/>
      <c r="V27" s="37">
        <f t="shared" si="3"/>
        <v>5.2207293666026916E-2</v>
      </c>
      <c r="W27" s="38" t="str">
        <f t="shared" si="4"/>
        <v/>
      </c>
      <c r="X27" s="40">
        <f t="shared" si="5"/>
        <v>5.2207293666026916E-2</v>
      </c>
      <c r="Y27" s="20"/>
      <c r="AA27" s="26"/>
      <c r="AB27" s="37">
        <f t="shared" si="6"/>
        <v>6.736760124610594E-2</v>
      </c>
      <c r="AC27" s="38">
        <f t="shared" si="7"/>
        <v>2.9646522234891788E-2</v>
      </c>
      <c r="AD27" s="40">
        <f t="shared" si="8"/>
        <v>4.8507061740498861E-2</v>
      </c>
      <c r="AE27" s="20"/>
      <c r="AG27" s="26"/>
      <c r="AH27" s="37">
        <f t="shared" si="9"/>
        <v>6.736760124610594E-2</v>
      </c>
      <c r="AI27" s="38">
        <f t="shared" si="10"/>
        <v>2.9646522234891788E-2</v>
      </c>
      <c r="AJ27" s="40">
        <f t="shared" si="11"/>
        <v>4.8507061740498861E-2</v>
      </c>
      <c r="AK27" s="20"/>
      <c r="AM27" s="26"/>
      <c r="AN27" s="70">
        <f t="shared" si="12"/>
        <v>5.9787447456066428E-2</v>
      </c>
      <c r="AO27" s="49">
        <f t="shared" si="13"/>
        <v>2.9646522234891788E-2</v>
      </c>
      <c r="AP27" s="51">
        <f t="shared" si="14"/>
        <v>4.4716984845479105E-2</v>
      </c>
      <c r="AQ27" s="20"/>
      <c r="AS27" s="26"/>
      <c r="AT27" s="70">
        <f t="shared" si="15"/>
        <v>5.9787447456066428E-2</v>
      </c>
      <c r="AU27" s="49">
        <f t="shared" si="16"/>
        <v>2.9646522234891788E-2</v>
      </c>
      <c r="AV27" s="51">
        <f t="shared" si="17"/>
        <v>4.4716984845479105E-2</v>
      </c>
      <c r="AW27" s="20"/>
    </row>
    <row r="28" spans="2:49" x14ac:dyDescent="0.3">
      <c r="B28" s="27"/>
      <c r="C28" s="21"/>
      <c r="D28" s="21"/>
      <c r="E28" s="22"/>
      <c r="F28" s="2"/>
      <c r="G28" s="26"/>
      <c r="H28" s="29">
        <v>44774</v>
      </c>
      <c r="I28" s="71">
        <v>2.669</v>
      </c>
      <c r="J28" s="71">
        <v>2.605</v>
      </c>
      <c r="K28" s="71"/>
      <c r="L28" s="72"/>
      <c r="M28" s="20"/>
      <c r="O28" s="26"/>
      <c r="P28" s="37">
        <f t="shared" si="0"/>
        <v>-1.4004542013626012E-2</v>
      </c>
      <c r="Q28" s="38" t="str">
        <f t="shared" si="1"/>
        <v/>
      </c>
      <c r="R28" s="40">
        <f t="shared" si="2"/>
        <v>-1.4004542013626012E-2</v>
      </c>
      <c r="S28" s="20"/>
      <c r="U28" s="26"/>
      <c r="V28" s="37">
        <f t="shared" si="3"/>
        <v>1.4004542013626012E-2</v>
      </c>
      <c r="W28" s="38" t="str">
        <f t="shared" si="4"/>
        <v/>
      </c>
      <c r="X28" s="40">
        <f t="shared" si="5"/>
        <v>1.4004542013626012E-2</v>
      </c>
      <c r="Y28" s="20"/>
      <c r="AA28" s="26"/>
      <c r="AB28" s="37">
        <f t="shared" si="6"/>
        <v>-2.3979018358935952E-2</v>
      </c>
      <c r="AC28" s="38" t="str">
        <f t="shared" si="7"/>
        <v/>
      </c>
      <c r="AD28" s="40">
        <f t="shared" si="8"/>
        <v>-2.3979018358935952E-2</v>
      </c>
      <c r="AE28" s="20"/>
      <c r="AG28" s="26"/>
      <c r="AH28" s="37">
        <f t="shared" si="9"/>
        <v>2.3979018358935952E-2</v>
      </c>
      <c r="AI28" s="38" t="str">
        <f t="shared" si="10"/>
        <v/>
      </c>
      <c r="AJ28" s="40">
        <f t="shared" si="11"/>
        <v>2.3979018358935952E-2</v>
      </c>
      <c r="AK28" s="20"/>
      <c r="AM28" s="26"/>
      <c r="AN28" s="70">
        <f t="shared" si="12"/>
        <v>-1.8991780186280983E-2</v>
      </c>
      <c r="AO28" s="49" t="str">
        <f t="shared" si="13"/>
        <v/>
      </c>
      <c r="AP28" s="51">
        <f t="shared" si="14"/>
        <v>-1.8991780186280983E-2</v>
      </c>
      <c r="AQ28" s="20"/>
      <c r="AS28" s="26"/>
      <c r="AT28" s="70">
        <f t="shared" si="15"/>
        <v>1.8991780186280983E-2</v>
      </c>
      <c r="AU28" s="49" t="str">
        <f t="shared" si="16"/>
        <v/>
      </c>
      <c r="AV28" s="51">
        <f t="shared" si="17"/>
        <v>1.8991780186280983E-2</v>
      </c>
      <c r="AW28" s="20"/>
    </row>
    <row r="29" spans="2:49" x14ac:dyDescent="0.3">
      <c r="G29" s="26"/>
      <c r="H29" s="29">
        <v>44771</v>
      </c>
      <c r="I29" s="71">
        <v>2.6779999999999999</v>
      </c>
      <c r="J29" s="71">
        <v>2.6419999999999999</v>
      </c>
      <c r="K29" s="71">
        <v>2.6349999999999998</v>
      </c>
      <c r="L29" s="72">
        <v>2.6110000000000002</v>
      </c>
      <c r="M29" s="20"/>
      <c r="O29" s="26"/>
      <c r="P29" s="37">
        <f t="shared" si="0"/>
        <v>-1.4546810891458465E-2</v>
      </c>
      <c r="Q29" s="38">
        <f t="shared" si="1"/>
        <v>-3.4351145038167543E-3</v>
      </c>
      <c r="R29" s="40">
        <f t="shared" si="2"/>
        <v>-8.9909626976376091E-3</v>
      </c>
      <c r="S29" s="20"/>
      <c r="U29" s="26"/>
      <c r="V29" s="37">
        <f t="shared" si="3"/>
        <v>1.4546810891458465E-2</v>
      </c>
      <c r="W29" s="38">
        <f t="shared" si="4"/>
        <v>3.4351145038167543E-3</v>
      </c>
      <c r="X29" s="40">
        <f t="shared" si="5"/>
        <v>8.9909626976376091E-3</v>
      </c>
      <c r="Y29" s="20"/>
      <c r="AA29" s="26"/>
      <c r="AB29" s="37">
        <f t="shared" si="6"/>
        <v>-1.3442867811799862E-2</v>
      </c>
      <c r="AC29" s="38">
        <f t="shared" si="7"/>
        <v>-9.1081593927892137E-3</v>
      </c>
      <c r="AD29" s="40">
        <f t="shared" si="8"/>
        <v>-1.1275513602294538E-2</v>
      </c>
      <c r="AE29" s="20"/>
      <c r="AG29" s="26"/>
      <c r="AH29" s="37">
        <f t="shared" si="9"/>
        <v>1.3442867811799862E-2</v>
      </c>
      <c r="AI29" s="38">
        <f t="shared" si="10"/>
        <v>9.1081593927892137E-3</v>
      </c>
      <c r="AJ29" s="40">
        <f t="shared" si="11"/>
        <v>1.1275513602294538E-2</v>
      </c>
      <c r="AK29" s="20"/>
      <c r="AM29" s="26"/>
      <c r="AN29" s="70">
        <f t="shared" si="12"/>
        <v>-1.3994839351629164E-2</v>
      </c>
      <c r="AO29" s="49">
        <f t="shared" si="13"/>
        <v>-6.2716369483029836E-3</v>
      </c>
      <c r="AP29" s="51">
        <f t="shared" si="14"/>
        <v>-1.0133238149966074E-2</v>
      </c>
      <c r="AQ29" s="20"/>
      <c r="AS29" s="26"/>
      <c r="AT29" s="70">
        <f t="shared" si="15"/>
        <v>1.3994839351629164E-2</v>
      </c>
      <c r="AU29" s="49">
        <f t="shared" si="16"/>
        <v>6.2716369483029836E-3</v>
      </c>
      <c r="AV29" s="51">
        <f t="shared" si="17"/>
        <v>1.0133238149966074E-2</v>
      </c>
      <c r="AW29" s="20"/>
    </row>
    <row r="30" spans="2:49" x14ac:dyDescent="0.3">
      <c r="G30" s="26"/>
      <c r="H30" s="29">
        <v>44770</v>
      </c>
      <c r="I30" s="71">
        <v>2.7589999999999999</v>
      </c>
      <c r="J30" s="71">
        <v>2.681</v>
      </c>
      <c r="K30" s="71">
        <v>2.754</v>
      </c>
      <c r="L30" s="72">
        <v>2.62</v>
      </c>
      <c r="M30" s="20"/>
      <c r="O30" s="26"/>
      <c r="P30" s="37">
        <f t="shared" si="0"/>
        <v>-1.8667642752562282E-2</v>
      </c>
      <c r="Q30" s="38">
        <f t="shared" si="1"/>
        <v>-5.2783803326102642E-2</v>
      </c>
      <c r="R30" s="40">
        <f t="shared" si="2"/>
        <v>-3.5725723039332462E-2</v>
      </c>
      <c r="S30" s="20"/>
      <c r="U30" s="26"/>
      <c r="V30" s="37">
        <f t="shared" si="3"/>
        <v>1.8667642752562282E-2</v>
      </c>
      <c r="W30" s="38">
        <f t="shared" si="4"/>
        <v>5.2783803326102642E-2</v>
      </c>
      <c r="X30" s="40">
        <f t="shared" si="5"/>
        <v>3.5725723039332462E-2</v>
      </c>
      <c r="Y30" s="20"/>
      <c r="AA30" s="26"/>
      <c r="AB30" s="37">
        <f t="shared" si="6"/>
        <v>-2.8271112722000672E-2</v>
      </c>
      <c r="AC30" s="38">
        <f t="shared" si="7"/>
        <v>-4.8656499636891754E-2</v>
      </c>
      <c r="AD30" s="40">
        <f t="shared" si="8"/>
        <v>-3.8463806179446211E-2</v>
      </c>
      <c r="AE30" s="20"/>
      <c r="AG30" s="26"/>
      <c r="AH30" s="37">
        <f t="shared" si="9"/>
        <v>2.8271112722000672E-2</v>
      </c>
      <c r="AI30" s="38">
        <f t="shared" si="10"/>
        <v>4.8656499636891754E-2</v>
      </c>
      <c r="AJ30" s="40">
        <f t="shared" si="11"/>
        <v>3.8463806179446211E-2</v>
      </c>
      <c r="AK30" s="20"/>
      <c r="AM30" s="26"/>
      <c r="AN30" s="70">
        <f t="shared" si="12"/>
        <v>-2.3469377737281479E-2</v>
      </c>
      <c r="AO30" s="49">
        <f t="shared" si="13"/>
        <v>-5.0720151481497194E-2</v>
      </c>
      <c r="AP30" s="51">
        <f t="shared" si="14"/>
        <v>-3.7094764609389333E-2</v>
      </c>
      <c r="AQ30" s="20"/>
      <c r="AS30" s="26"/>
      <c r="AT30" s="70">
        <f t="shared" si="15"/>
        <v>2.3469377737281479E-2</v>
      </c>
      <c r="AU30" s="49">
        <f t="shared" si="16"/>
        <v>5.0720151481497194E-2</v>
      </c>
      <c r="AV30" s="51">
        <f t="shared" si="17"/>
        <v>3.7094764609389333E-2</v>
      </c>
      <c r="AW30" s="20"/>
    </row>
    <row r="31" spans="2:49" x14ac:dyDescent="0.3">
      <c r="G31" s="26"/>
      <c r="H31" s="29">
        <v>44769</v>
      </c>
      <c r="I31" s="71">
        <v>2.8010000000000002</v>
      </c>
      <c r="J31" s="71">
        <v>2.7320000000000002</v>
      </c>
      <c r="K31" s="71">
        <v>2.806</v>
      </c>
      <c r="L31" s="72">
        <v>2.766</v>
      </c>
      <c r="M31" s="20"/>
      <c r="O31" s="26"/>
      <c r="P31" s="37">
        <f t="shared" si="0"/>
        <v>-1.9734481521349021E-2</v>
      </c>
      <c r="Q31" s="38">
        <f t="shared" si="1"/>
        <v>-2.0884955752212445E-2</v>
      </c>
      <c r="R31" s="40">
        <f t="shared" si="2"/>
        <v>-2.0309718636780733E-2</v>
      </c>
      <c r="S31" s="20"/>
      <c r="U31" s="26"/>
      <c r="V31" s="37">
        <f t="shared" si="3"/>
        <v>1.9734481521349021E-2</v>
      </c>
      <c r="W31" s="38">
        <f t="shared" si="4"/>
        <v>2.0884955752212445E-2</v>
      </c>
      <c r="X31" s="40">
        <f t="shared" si="5"/>
        <v>2.0309718636780733E-2</v>
      </c>
      <c r="Y31" s="20"/>
      <c r="AA31" s="26"/>
      <c r="AB31" s="37">
        <f t="shared" si="6"/>
        <v>-2.4634059264548355E-2</v>
      </c>
      <c r="AC31" s="38">
        <f t="shared" si="7"/>
        <v>-1.4255167498218117E-2</v>
      </c>
      <c r="AD31" s="40">
        <f t="shared" si="8"/>
        <v>-1.9444613381383237E-2</v>
      </c>
      <c r="AE31" s="20"/>
      <c r="AG31" s="26"/>
      <c r="AH31" s="37">
        <f t="shared" si="9"/>
        <v>2.4634059264548355E-2</v>
      </c>
      <c r="AI31" s="38">
        <f t="shared" si="10"/>
        <v>1.4255167498218117E-2</v>
      </c>
      <c r="AJ31" s="40">
        <f t="shared" si="11"/>
        <v>1.9444613381383237E-2</v>
      </c>
      <c r="AK31" s="20"/>
      <c r="AM31" s="26"/>
      <c r="AN31" s="70">
        <f t="shared" si="12"/>
        <v>-2.2184270392948686E-2</v>
      </c>
      <c r="AO31" s="49">
        <f t="shared" si="13"/>
        <v>-1.757006162521528E-2</v>
      </c>
      <c r="AP31" s="51">
        <f t="shared" si="14"/>
        <v>-1.9877166009081983E-2</v>
      </c>
      <c r="AQ31" s="20"/>
      <c r="AS31" s="26"/>
      <c r="AT31" s="70">
        <f t="shared" si="15"/>
        <v>2.2184270392948686E-2</v>
      </c>
      <c r="AU31" s="49">
        <f t="shared" si="16"/>
        <v>1.757006162521528E-2</v>
      </c>
      <c r="AV31" s="51">
        <f t="shared" si="17"/>
        <v>1.9877166009081983E-2</v>
      </c>
      <c r="AW31" s="20"/>
    </row>
    <row r="32" spans="2:49" x14ac:dyDescent="0.3">
      <c r="B32" s="2"/>
      <c r="C32" s="2"/>
      <c r="D32" s="2"/>
      <c r="E32" s="2"/>
      <c r="G32" s="26"/>
      <c r="H32" s="29">
        <v>44768</v>
      </c>
      <c r="I32" s="71">
        <v>2.8010000000000002</v>
      </c>
      <c r="J32" s="71">
        <v>2.7869999999999999</v>
      </c>
      <c r="K32" s="71">
        <v>2.8250000000000002</v>
      </c>
      <c r="L32" s="72">
        <v>2.8250000000000002</v>
      </c>
      <c r="M32" s="20"/>
      <c r="O32" s="26"/>
      <c r="P32" s="37">
        <f t="shared" si="0"/>
        <v>-1.170212765957444E-2</v>
      </c>
      <c r="Q32" s="38">
        <f t="shared" si="1"/>
        <v>-1.4649459365190029E-2</v>
      </c>
      <c r="R32" s="40">
        <f t="shared" si="2"/>
        <v>-1.3175793512382235E-2</v>
      </c>
      <c r="S32" s="20"/>
      <c r="U32" s="26"/>
      <c r="V32" s="37">
        <f t="shared" si="3"/>
        <v>1.170212765957444E-2</v>
      </c>
      <c r="W32" s="38">
        <f t="shared" si="4"/>
        <v>1.4649459365190029E-2</v>
      </c>
      <c r="X32" s="40">
        <f t="shared" si="5"/>
        <v>1.3175793512382235E-2</v>
      </c>
      <c r="Y32" s="20"/>
      <c r="AA32" s="26"/>
      <c r="AB32" s="37">
        <f t="shared" si="6"/>
        <v>-4.9982149232417825E-3</v>
      </c>
      <c r="AC32" s="38">
        <f t="shared" si="7"/>
        <v>0</v>
      </c>
      <c r="AD32" s="40">
        <f t="shared" si="8"/>
        <v>-2.4991074616208912E-3</v>
      </c>
      <c r="AE32" s="20"/>
      <c r="AG32" s="26"/>
      <c r="AH32" s="37">
        <f t="shared" si="9"/>
        <v>4.9982149232417825E-3</v>
      </c>
      <c r="AI32" s="38">
        <f t="shared" si="10"/>
        <v>0</v>
      </c>
      <c r="AJ32" s="40">
        <f t="shared" si="11"/>
        <v>2.4991074616208912E-3</v>
      </c>
      <c r="AK32" s="20"/>
      <c r="AM32" s="26"/>
      <c r="AN32" s="70">
        <f t="shared" si="12"/>
        <v>-8.3501712914081112E-3</v>
      </c>
      <c r="AO32" s="49">
        <f t="shared" si="13"/>
        <v>-7.3247296825950147E-3</v>
      </c>
      <c r="AP32" s="51">
        <f t="shared" si="14"/>
        <v>-7.8374504870015634E-3</v>
      </c>
      <c r="AQ32" s="20"/>
      <c r="AS32" s="26"/>
      <c r="AT32" s="70">
        <f t="shared" si="15"/>
        <v>8.3501712914081112E-3</v>
      </c>
      <c r="AU32" s="49">
        <f t="shared" si="16"/>
        <v>7.3247296825950147E-3</v>
      </c>
      <c r="AV32" s="51">
        <f t="shared" si="17"/>
        <v>7.8374504870015634E-3</v>
      </c>
      <c r="AW32" s="20"/>
    </row>
    <row r="33" spans="7:49" x14ac:dyDescent="0.3">
      <c r="G33" s="26"/>
      <c r="H33" s="29">
        <v>44767</v>
      </c>
      <c r="I33" s="71">
        <v>2.7829999999999999</v>
      </c>
      <c r="J33" s="71">
        <v>2.82</v>
      </c>
      <c r="K33" s="71">
        <v>2.875</v>
      </c>
      <c r="L33" s="72">
        <v>2.867</v>
      </c>
      <c r="M33" s="20"/>
      <c r="O33" s="26"/>
      <c r="P33" s="37">
        <f t="shared" si="0"/>
        <v>1.4023732470334303E-2</v>
      </c>
      <c r="Q33" s="38">
        <f t="shared" si="1"/>
        <v>9.1517071453712778E-3</v>
      </c>
      <c r="R33" s="40">
        <f t="shared" si="2"/>
        <v>1.1587719807852791E-2</v>
      </c>
      <c r="S33" s="20"/>
      <c r="U33" s="26"/>
      <c r="V33" s="37">
        <f t="shared" si="3"/>
        <v>1.4023732470334303E-2</v>
      </c>
      <c r="W33" s="38">
        <f t="shared" si="4"/>
        <v>9.1517071453712778E-3</v>
      </c>
      <c r="X33" s="40">
        <f t="shared" si="5"/>
        <v>1.1587719807852791E-2</v>
      </c>
      <c r="Y33" s="20"/>
      <c r="AA33" s="26"/>
      <c r="AB33" s="37">
        <f t="shared" si="6"/>
        <v>1.3295005389867023E-2</v>
      </c>
      <c r="AC33" s="38">
        <f t="shared" si="7"/>
        <v>-2.7826086956521763E-3</v>
      </c>
      <c r="AD33" s="40">
        <f t="shared" si="8"/>
        <v>5.2561983471074228E-3</v>
      </c>
      <c r="AE33" s="20"/>
      <c r="AG33" s="26"/>
      <c r="AH33" s="37">
        <f t="shared" si="9"/>
        <v>1.3295005389867023E-2</v>
      </c>
      <c r="AI33" s="38">
        <f t="shared" si="10"/>
        <v>2.7826086956521763E-3</v>
      </c>
      <c r="AJ33" s="40">
        <f t="shared" si="11"/>
        <v>8.0388070427595999E-3</v>
      </c>
      <c r="AK33" s="20"/>
      <c r="AM33" s="26"/>
      <c r="AN33" s="70">
        <f t="shared" si="12"/>
        <v>1.3659368930100663E-2</v>
      </c>
      <c r="AO33" s="49">
        <f t="shared" si="13"/>
        <v>3.1845492248595507E-3</v>
      </c>
      <c r="AP33" s="51">
        <f t="shared" si="14"/>
        <v>8.4219590774801071E-3</v>
      </c>
      <c r="AQ33" s="20"/>
      <c r="AS33" s="26"/>
      <c r="AT33" s="70">
        <f t="shared" si="15"/>
        <v>1.3659368930100663E-2</v>
      </c>
      <c r="AU33" s="49">
        <f t="shared" si="16"/>
        <v>5.9671579205117266E-3</v>
      </c>
      <c r="AV33" s="51">
        <f t="shared" si="17"/>
        <v>9.8132634253061957E-3</v>
      </c>
      <c r="AW33" s="20"/>
    </row>
    <row r="34" spans="7:49" x14ac:dyDescent="0.3">
      <c r="G34" s="26"/>
      <c r="H34" s="29">
        <v>44764</v>
      </c>
      <c r="I34" s="71">
        <v>2.8780000000000001</v>
      </c>
      <c r="J34" s="71">
        <v>2.7810000000000001</v>
      </c>
      <c r="K34" s="71">
        <v>2.97</v>
      </c>
      <c r="L34" s="72">
        <v>2.8410000000000002</v>
      </c>
      <c r="M34" s="20"/>
      <c r="O34" s="26"/>
      <c r="P34" s="37">
        <f t="shared" si="0"/>
        <v>-4.3672627235213132E-2</v>
      </c>
      <c r="Q34" s="38">
        <f t="shared" si="1"/>
        <v>-3.5968781812012171E-2</v>
      </c>
      <c r="R34" s="40">
        <f t="shared" si="2"/>
        <v>-3.9820704523612652E-2</v>
      </c>
      <c r="S34" s="20"/>
      <c r="U34" s="26"/>
      <c r="V34" s="37">
        <f t="shared" si="3"/>
        <v>4.3672627235213132E-2</v>
      </c>
      <c r="W34" s="38">
        <f t="shared" si="4"/>
        <v>3.5968781812012171E-2</v>
      </c>
      <c r="X34" s="40">
        <f t="shared" si="5"/>
        <v>3.9820704523612652E-2</v>
      </c>
      <c r="Y34" s="20"/>
      <c r="AA34" s="26"/>
      <c r="AB34" s="37">
        <f t="shared" si="6"/>
        <v>-3.3703961084086159E-2</v>
      </c>
      <c r="AC34" s="38">
        <f t="shared" si="7"/>
        <v>-4.343434343434343E-2</v>
      </c>
      <c r="AD34" s="40">
        <f t="shared" si="8"/>
        <v>-3.8569152259214798E-2</v>
      </c>
      <c r="AE34" s="20"/>
      <c r="AG34" s="26"/>
      <c r="AH34" s="37">
        <f t="shared" si="9"/>
        <v>3.3703961084086159E-2</v>
      </c>
      <c r="AI34" s="38">
        <f t="shared" si="10"/>
        <v>4.343434343434343E-2</v>
      </c>
      <c r="AJ34" s="40">
        <f t="shared" si="11"/>
        <v>3.8569152259214798E-2</v>
      </c>
      <c r="AK34" s="20"/>
      <c r="AM34" s="26"/>
      <c r="AN34" s="70">
        <f t="shared" si="12"/>
        <v>-3.8688294159649646E-2</v>
      </c>
      <c r="AO34" s="49">
        <f t="shared" si="13"/>
        <v>-3.9701562623177797E-2</v>
      </c>
      <c r="AP34" s="51">
        <f t="shared" si="14"/>
        <v>-3.9194928391413725E-2</v>
      </c>
      <c r="AQ34" s="20"/>
      <c r="AS34" s="26"/>
      <c r="AT34" s="70">
        <f t="shared" si="15"/>
        <v>3.8688294159649646E-2</v>
      </c>
      <c r="AU34" s="49">
        <f t="shared" si="16"/>
        <v>3.9701562623177797E-2</v>
      </c>
      <c r="AV34" s="51">
        <f t="shared" si="17"/>
        <v>3.9194928391413725E-2</v>
      </c>
      <c r="AW34" s="20"/>
    </row>
    <row r="35" spans="7:49" x14ac:dyDescent="0.3">
      <c r="G35" s="26"/>
      <c r="H35" s="29">
        <v>44763</v>
      </c>
      <c r="I35" s="71">
        <v>3.0209999999999999</v>
      </c>
      <c r="J35" s="71">
        <v>2.9079999999999999</v>
      </c>
      <c r="K35" s="71">
        <v>3.125</v>
      </c>
      <c r="L35" s="72">
        <v>2.9470000000000001</v>
      </c>
      <c r="M35" s="20"/>
      <c r="O35" s="26"/>
      <c r="P35" s="37">
        <f t="shared" si="0"/>
        <v>-4.2160737812911762E-2</v>
      </c>
      <c r="Q35" s="38">
        <f t="shared" si="1"/>
        <v>-5.4539621430862988E-2</v>
      </c>
      <c r="R35" s="40">
        <f t="shared" si="2"/>
        <v>-4.8350179621887375E-2</v>
      </c>
      <c r="S35" s="20"/>
      <c r="U35" s="26"/>
      <c r="V35" s="37">
        <f t="shared" si="3"/>
        <v>4.2160737812911762E-2</v>
      </c>
      <c r="W35" s="38">
        <f t="shared" si="4"/>
        <v>5.4539621430862988E-2</v>
      </c>
      <c r="X35" s="40">
        <f t="shared" si="5"/>
        <v>4.8350179621887375E-2</v>
      </c>
      <c r="Y35" s="20"/>
      <c r="AA35" s="26"/>
      <c r="AB35" s="37">
        <f t="shared" si="6"/>
        <v>-3.7404832836809003E-2</v>
      </c>
      <c r="AC35" s="38">
        <f t="shared" si="7"/>
        <v>-5.6959999999999983E-2</v>
      </c>
      <c r="AD35" s="40">
        <f t="shared" si="8"/>
        <v>-4.7182416418404496E-2</v>
      </c>
      <c r="AE35" s="20"/>
      <c r="AG35" s="26"/>
      <c r="AH35" s="37">
        <f t="shared" si="9"/>
        <v>3.7404832836809003E-2</v>
      </c>
      <c r="AI35" s="38">
        <f t="shared" si="10"/>
        <v>5.6959999999999983E-2</v>
      </c>
      <c r="AJ35" s="40">
        <f t="shared" si="11"/>
        <v>4.7182416418404496E-2</v>
      </c>
      <c r="AK35" s="20"/>
      <c r="AM35" s="26"/>
      <c r="AN35" s="70">
        <f t="shared" si="12"/>
        <v>-3.9782785324860383E-2</v>
      </c>
      <c r="AO35" s="49">
        <f t="shared" si="13"/>
        <v>-5.5749810715431489E-2</v>
      </c>
      <c r="AP35" s="51">
        <f t="shared" si="14"/>
        <v>-4.7766298020145939E-2</v>
      </c>
      <c r="AQ35" s="20"/>
      <c r="AS35" s="26"/>
      <c r="AT35" s="70">
        <f t="shared" si="15"/>
        <v>3.9782785324860383E-2</v>
      </c>
      <c r="AU35" s="49">
        <f t="shared" si="16"/>
        <v>5.5749810715431489E-2</v>
      </c>
      <c r="AV35" s="51">
        <f t="shared" si="17"/>
        <v>4.7766298020145939E-2</v>
      </c>
      <c r="AW35" s="20"/>
    </row>
    <row r="36" spans="7:49" x14ac:dyDescent="0.3">
      <c r="G36" s="26"/>
      <c r="H36" s="29">
        <v>44762</v>
      </c>
      <c r="I36" s="71">
        <v>3.028</v>
      </c>
      <c r="J36" s="71">
        <v>3.036</v>
      </c>
      <c r="K36" s="71">
        <v>3.113</v>
      </c>
      <c r="L36" s="72">
        <v>3.117</v>
      </c>
      <c r="M36" s="20"/>
      <c r="O36" s="26"/>
      <c r="P36" s="44">
        <f t="shared" si="0"/>
        <v>5.6310036435905609E-3</v>
      </c>
      <c r="Q36" s="45">
        <f t="shared" si="1"/>
        <v>1.0700389105058338E-2</v>
      </c>
      <c r="R36" s="47">
        <f t="shared" si="2"/>
        <v>8.16569637432445E-3</v>
      </c>
      <c r="S36" s="20"/>
      <c r="T36" s="3"/>
      <c r="U36" s="26"/>
      <c r="V36" s="44">
        <f t="shared" si="3"/>
        <v>5.6310036435905609E-3</v>
      </c>
      <c r="W36" s="45">
        <f t="shared" si="4"/>
        <v>1.0700389105058338E-2</v>
      </c>
      <c r="X36" s="47">
        <f t="shared" si="5"/>
        <v>8.16569637432445E-3</v>
      </c>
      <c r="Y36" s="20"/>
      <c r="AA36" s="17"/>
      <c r="AB36" s="44">
        <f t="shared" si="6"/>
        <v>2.6420079260237803E-3</v>
      </c>
      <c r="AC36" s="45">
        <f t="shared" si="7"/>
        <v>1.284934147124961E-3</v>
      </c>
      <c r="AD36" s="47">
        <f t="shared" si="8"/>
        <v>1.9634710365743708E-3</v>
      </c>
      <c r="AE36" s="17"/>
      <c r="AF36" s="3"/>
      <c r="AG36" s="17"/>
      <c r="AH36" s="44">
        <f t="shared" si="9"/>
        <v>2.6420079260237803E-3</v>
      </c>
      <c r="AI36" s="45">
        <f t="shared" si="10"/>
        <v>1.284934147124961E-3</v>
      </c>
      <c r="AJ36" s="47">
        <f t="shared" si="11"/>
        <v>1.9634710365743708E-3</v>
      </c>
      <c r="AK36" s="17"/>
      <c r="AL36" s="3"/>
      <c r="AM36" s="17"/>
      <c r="AN36" s="52">
        <f t="shared" si="12"/>
        <v>4.136505784807171E-3</v>
      </c>
      <c r="AO36" s="53">
        <f t="shared" si="13"/>
        <v>5.9926616260916497E-3</v>
      </c>
      <c r="AP36" s="55">
        <f t="shared" si="14"/>
        <v>5.0645837054494099E-3</v>
      </c>
      <c r="AQ36" s="17"/>
      <c r="AR36" s="3"/>
      <c r="AS36" s="17"/>
      <c r="AT36" s="52">
        <f t="shared" si="15"/>
        <v>4.136505784807171E-3</v>
      </c>
      <c r="AU36" s="53">
        <f t="shared" si="16"/>
        <v>5.9926616260916497E-3</v>
      </c>
      <c r="AV36" s="55">
        <f t="shared" si="17"/>
        <v>5.0645837054494099E-3</v>
      </c>
      <c r="AW36" s="17"/>
    </row>
    <row r="37" spans="7:49" x14ac:dyDescent="0.3">
      <c r="G37" s="26"/>
      <c r="H37" s="58">
        <v>44761</v>
      </c>
      <c r="I37" s="73">
        <v>2.9860000000000002</v>
      </c>
      <c r="J37" s="73">
        <v>3.0190000000000001</v>
      </c>
      <c r="K37" s="73">
        <v>3.0939999999999999</v>
      </c>
      <c r="L37" s="74">
        <v>3.0840000000000001</v>
      </c>
      <c r="M37" s="20"/>
      <c r="O37" s="27"/>
      <c r="P37" s="21"/>
      <c r="Q37" s="21"/>
      <c r="R37" s="21"/>
      <c r="S37" s="22"/>
      <c r="U37" s="27"/>
      <c r="V37" s="21"/>
      <c r="W37" s="21"/>
      <c r="X37" s="21"/>
      <c r="Y37" s="22"/>
      <c r="AA37" s="27"/>
      <c r="AB37" s="21"/>
      <c r="AC37" s="21"/>
      <c r="AD37" s="21"/>
      <c r="AE37" s="22"/>
      <c r="AG37" s="27"/>
      <c r="AH37" s="21"/>
      <c r="AI37" s="21"/>
      <c r="AJ37" s="21"/>
      <c r="AK37" s="22"/>
      <c r="AM37" s="27"/>
      <c r="AN37" s="21"/>
      <c r="AO37" s="21"/>
      <c r="AP37" s="21"/>
      <c r="AQ37" s="22"/>
      <c r="AS37" s="27"/>
      <c r="AT37" s="21"/>
      <c r="AU37" s="21"/>
      <c r="AV37" s="21"/>
      <c r="AW37" s="22"/>
    </row>
    <row r="38" spans="7:49" x14ac:dyDescent="0.3">
      <c r="G38" s="27"/>
      <c r="H38" s="32"/>
      <c r="I38" s="69"/>
      <c r="J38" s="69"/>
      <c r="K38" s="69"/>
      <c r="L38" s="69"/>
      <c r="M38" s="22"/>
    </row>
    <row r="39" spans="7:49" x14ac:dyDescent="0.3">
      <c r="H39" s="28"/>
      <c r="O39" s="23"/>
      <c r="P39" s="24"/>
      <c r="Q39" s="24"/>
      <c r="R39" s="24"/>
      <c r="S39" s="25"/>
      <c r="U39" s="23"/>
      <c r="V39" s="24"/>
      <c r="W39" s="24"/>
      <c r="X39" s="24"/>
      <c r="Y39" s="25"/>
      <c r="AA39" s="23"/>
      <c r="AB39" s="24"/>
      <c r="AC39" s="24"/>
      <c r="AD39" s="24"/>
      <c r="AE39" s="25"/>
      <c r="AG39" s="23"/>
      <c r="AH39" s="24"/>
      <c r="AI39" s="24"/>
      <c r="AJ39" s="24"/>
      <c r="AK39" s="25"/>
      <c r="AM39" s="23"/>
      <c r="AN39" s="24"/>
      <c r="AO39" s="24"/>
      <c r="AP39" s="24"/>
      <c r="AQ39" s="25"/>
      <c r="AS39" s="23"/>
      <c r="AT39" s="24"/>
      <c r="AU39" s="24"/>
      <c r="AV39" s="24"/>
      <c r="AW39" s="25"/>
    </row>
    <row r="40" spans="7:49" ht="18" x14ac:dyDescent="0.35">
      <c r="H40" s="28"/>
      <c r="O40" s="26"/>
      <c r="P40" s="211" t="s">
        <v>74</v>
      </c>
      <c r="Q40" s="212"/>
      <c r="R40" s="213"/>
      <c r="S40" s="20"/>
      <c r="U40" s="26"/>
      <c r="V40" s="214" t="s">
        <v>75</v>
      </c>
      <c r="W40" s="215"/>
      <c r="X40" s="216"/>
      <c r="Y40" s="20"/>
      <c r="AA40" s="26"/>
      <c r="AB40" s="211" t="s">
        <v>70</v>
      </c>
      <c r="AC40" s="212"/>
      <c r="AD40" s="213"/>
      <c r="AE40" s="20"/>
      <c r="AG40" s="26"/>
      <c r="AH40" s="214" t="s">
        <v>71</v>
      </c>
      <c r="AI40" s="215"/>
      <c r="AJ40" s="216"/>
      <c r="AK40" s="20"/>
      <c r="AM40" s="26"/>
      <c r="AN40" s="211" t="s">
        <v>184</v>
      </c>
      <c r="AO40" s="212"/>
      <c r="AP40" s="213"/>
      <c r="AQ40" s="20"/>
      <c r="AS40" s="26"/>
      <c r="AT40" s="214" t="s">
        <v>183</v>
      </c>
      <c r="AU40" s="215"/>
      <c r="AV40" s="216"/>
      <c r="AW40" s="20"/>
    </row>
    <row r="41" spans="7:49" x14ac:dyDescent="0.3">
      <c r="H41" s="28"/>
      <c r="O41" s="26"/>
      <c r="P41" s="33" t="s">
        <v>78</v>
      </c>
      <c r="Q41" s="34" t="s">
        <v>80</v>
      </c>
      <c r="R41" s="36" t="s">
        <v>9</v>
      </c>
      <c r="S41" s="20"/>
      <c r="U41" s="26"/>
      <c r="V41" s="56" t="s">
        <v>78</v>
      </c>
      <c r="W41" s="57" t="s">
        <v>80</v>
      </c>
      <c r="X41" s="36" t="s">
        <v>9</v>
      </c>
      <c r="Y41" s="20"/>
      <c r="AA41" s="26"/>
      <c r="AB41" s="33" t="s">
        <v>78</v>
      </c>
      <c r="AC41" s="34" t="s">
        <v>80</v>
      </c>
      <c r="AD41" s="36" t="s">
        <v>9</v>
      </c>
      <c r="AE41" s="20"/>
      <c r="AG41" s="26"/>
      <c r="AH41" s="56" t="s">
        <v>78</v>
      </c>
      <c r="AI41" s="57" t="s">
        <v>80</v>
      </c>
      <c r="AJ41" s="36" t="s">
        <v>9</v>
      </c>
      <c r="AK41" s="20"/>
      <c r="AM41" s="26"/>
      <c r="AN41" s="56" t="s">
        <v>78</v>
      </c>
      <c r="AO41" s="57" t="s">
        <v>80</v>
      </c>
      <c r="AP41" s="36" t="s">
        <v>9</v>
      </c>
      <c r="AQ41" s="20"/>
      <c r="AS41" s="26"/>
      <c r="AT41" s="56" t="s">
        <v>78</v>
      </c>
      <c r="AU41" s="57" t="s">
        <v>80</v>
      </c>
      <c r="AV41" s="36" t="s">
        <v>9</v>
      </c>
      <c r="AW41" s="20"/>
    </row>
    <row r="42" spans="7:49" x14ac:dyDescent="0.3">
      <c r="H42" s="28"/>
      <c r="O42" s="26"/>
      <c r="P42" s="44">
        <f>IF(OR(D9="",J7=""),"",(D9-J7)/J7)</f>
        <v>9.6463022508039391E-3</v>
      </c>
      <c r="Q42" s="53">
        <f>IF(OR(D10="",L7=""),"",(D10-L7)/L7)</f>
        <v>7.4845427920599188E-3</v>
      </c>
      <c r="R42" s="55">
        <f>AVERAGE(P42:Q42)</f>
        <v>8.5654225214319285E-3</v>
      </c>
      <c r="S42" s="20"/>
      <c r="U42" s="26"/>
      <c r="V42" s="41">
        <f>IFERROR(SQRT((P42)^2),"")</f>
        <v>9.6463022508039391E-3</v>
      </c>
      <c r="W42" s="42">
        <f>IFERROR(SQRT((Q42)^2),"")</f>
        <v>7.4845427920599188E-3</v>
      </c>
      <c r="X42" s="66">
        <f>AVERAGE(V42:W42)</f>
        <v>8.5654225214319285E-3</v>
      </c>
      <c r="Y42" s="20"/>
      <c r="AA42" s="26"/>
      <c r="AB42" s="44">
        <f>IFERROR((D9-I6)/I6,"")</f>
        <v>1.0296010296010304E-2</v>
      </c>
      <c r="AC42" s="53">
        <f>IFERROR((D10-K6)/K6,"")</f>
        <v>-6.0995184590690614E-3</v>
      </c>
      <c r="AD42" s="55">
        <f>AVERAGE(AB42:AC42)</f>
        <v>2.0982459184706215E-3</v>
      </c>
      <c r="AE42" s="20"/>
      <c r="AG42" s="26"/>
      <c r="AH42" s="41">
        <f>IFERROR(SQRT((AB42)^2),"")</f>
        <v>1.0296010296010304E-2</v>
      </c>
      <c r="AI42" s="42">
        <f>IFERROR(SQRT((AC42)^2),"")</f>
        <v>6.0995184590690614E-3</v>
      </c>
      <c r="AJ42" s="66">
        <f>AVERAGE(AH42:AI42)</f>
        <v>8.1977643775396833E-3</v>
      </c>
      <c r="AK42" s="20"/>
      <c r="AM42" s="26"/>
      <c r="AN42" s="41">
        <f>AVERAGE(P42,AB42)</f>
        <v>9.9711562734071217E-3</v>
      </c>
      <c r="AO42" s="42">
        <f>AVERAGE(Q42,AC42)</f>
        <v>6.9251216649542872E-4</v>
      </c>
      <c r="AP42" s="66">
        <f>AVERAGE(AN42:AO42)</f>
        <v>5.3318342199512748E-3</v>
      </c>
      <c r="AQ42" s="20"/>
      <c r="AS42" s="26"/>
      <c r="AT42" s="41">
        <f>IFERROR(SQRT((AN42)^2),"")</f>
        <v>9.9711562734071217E-3</v>
      </c>
      <c r="AU42" s="42">
        <f>IFERROR(SQRT((AO42)^2),"")</f>
        <v>6.9251216649542872E-4</v>
      </c>
      <c r="AV42" s="66">
        <f>AVERAGE(AT42:AU42)</f>
        <v>5.3318342199512748E-3</v>
      </c>
      <c r="AW42" s="20"/>
    </row>
    <row r="43" spans="7:49" x14ac:dyDescent="0.3">
      <c r="H43" s="28"/>
      <c r="O43" s="27"/>
      <c r="P43" s="21"/>
      <c r="Q43" s="21"/>
      <c r="R43" s="21"/>
      <c r="S43" s="22"/>
      <c r="U43" s="27"/>
      <c r="V43" s="21"/>
      <c r="W43" s="21"/>
      <c r="X43" s="21"/>
      <c r="Y43" s="22"/>
      <c r="AA43" s="27"/>
      <c r="AB43" s="21"/>
      <c r="AC43" s="21"/>
      <c r="AD43" s="21"/>
      <c r="AE43" s="22"/>
      <c r="AG43" s="27"/>
      <c r="AH43" s="21"/>
      <c r="AI43" s="21"/>
      <c r="AJ43" s="21"/>
      <c r="AK43" s="22"/>
      <c r="AM43" s="27"/>
      <c r="AN43" s="21"/>
      <c r="AO43" s="21"/>
      <c r="AP43" s="21"/>
      <c r="AQ43" s="22"/>
      <c r="AS43" s="27"/>
      <c r="AT43" s="21"/>
      <c r="AU43" s="21"/>
      <c r="AV43" s="21"/>
      <c r="AW43" s="22"/>
    </row>
    <row r="44" spans="7:49" x14ac:dyDescent="0.3">
      <c r="H44" s="28"/>
    </row>
    <row r="45" spans="7:49" x14ac:dyDescent="0.3">
      <c r="H45" s="28"/>
    </row>
    <row r="46" spans="7:49" x14ac:dyDescent="0.3">
      <c r="H46" s="28"/>
    </row>
    <row r="47" spans="7:49" x14ac:dyDescent="0.3">
      <c r="H47" s="28"/>
    </row>
    <row r="48" spans="7:49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21">
    <mergeCell ref="AN3:AP3"/>
    <mergeCell ref="AT3:AV3"/>
    <mergeCell ref="I4:J4"/>
    <mergeCell ref="K4:L4"/>
    <mergeCell ref="C7:D7"/>
    <mergeCell ref="B2:E3"/>
    <mergeCell ref="H3:L3"/>
    <mergeCell ref="P3:R3"/>
    <mergeCell ref="V3:X3"/>
    <mergeCell ref="AB3:AD3"/>
    <mergeCell ref="AH3:AJ3"/>
    <mergeCell ref="C12:D12"/>
    <mergeCell ref="AB40:AD40"/>
    <mergeCell ref="AH40:AJ40"/>
    <mergeCell ref="AN40:AP40"/>
    <mergeCell ref="AT40:AV40"/>
    <mergeCell ref="C23:D23"/>
    <mergeCell ref="C18:D18"/>
    <mergeCell ref="C13:D13"/>
    <mergeCell ref="P40:R40"/>
    <mergeCell ref="V40:X40"/>
  </mergeCells>
  <pageMargins left="0.7" right="0.7" top="0.75" bottom="0.75" header="0.3" footer="0.3"/>
  <pageSetup paperSize="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1653C-251E-4750-B333-29877D1446AF}">
  <sheetPr codeName="Sheet7"/>
  <dimension ref="B2:AW160"/>
  <sheetViews>
    <sheetView showGridLines="0" workbookViewId="0">
      <selection activeCell="P21" sqref="P21:Q21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8" width="18.5546875" bestFit="1" customWidth="1"/>
    <col min="9" max="12" width="11.33203125" bestFit="1" customWidth="1"/>
    <col min="13" max="15" width="2.88671875" customWidth="1"/>
    <col min="16" max="18" width="23.109375" customWidth="1"/>
    <col min="19" max="21" width="2.88671875" customWidth="1"/>
    <col min="22" max="24" width="23.109375" customWidth="1"/>
    <col min="25" max="27" width="2.88671875" customWidth="1"/>
    <col min="28" max="30" width="23.109375" customWidth="1"/>
    <col min="31" max="33" width="2.88671875" customWidth="1"/>
    <col min="34" max="36" width="23.109375" customWidth="1"/>
    <col min="37" max="39" width="2.88671875" customWidth="1"/>
    <col min="40" max="42" width="23.109375" customWidth="1"/>
    <col min="43" max="45" width="2.88671875" customWidth="1"/>
    <col min="46" max="48" width="23.109375" customWidth="1"/>
    <col min="49" max="49" width="2.88671875" customWidth="1"/>
  </cols>
  <sheetData>
    <row r="2" spans="2:49" x14ac:dyDescent="0.3">
      <c r="B2" s="128" t="str">
        <f>_xll.TR(".BCOM;.TRCCRBTR","CF_Last","CH=Fd RH=IN",C8)</f>
        <v>Updated at 12:45:02</v>
      </c>
      <c r="C2" s="129"/>
      <c r="D2" s="129"/>
      <c r="E2" s="130"/>
      <c r="F2" s="2"/>
      <c r="G2" s="23"/>
      <c r="H2" s="64" t="str">
        <f>_xll.RHistory(".BCOM;.TRCCRBTR",".Timestamp;.Open;.Close","NBROWS:32 INTERVAL:1D",,"TSREPEAT:NO CH:Fd",H5)</f>
        <v>Updated at 12:09:16</v>
      </c>
      <c r="I2" s="24"/>
      <c r="J2" s="24"/>
      <c r="K2" s="24"/>
      <c r="L2" s="24"/>
      <c r="M2" s="25"/>
      <c r="O2" s="23"/>
      <c r="P2" s="24"/>
      <c r="Q2" s="24"/>
      <c r="R2" s="24"/>
      <c r="S2" s="25"/>
      <c r="U2" s="23"/>
      <c r="V2" s="24"/>
      <c r="W2" s="24"/>
      <c r="X2" s="24"/>
      <c r="Y2" s="25"/>
      <c r="AA2" s="23"/>
      <c r="AB2" s="24"/>
      <c r="AC2" s="24"/>
      <c r="AD2" s="24"/>
      <c r="AE2" s="25"/>
      <c r="AG2" s="23"/>
      <c r="AH2" s="24"/>
      <c r="AI2" s="24"/>
      <c r="AJ2" s="24"/>
      <c r="AK2" s="25"/>
      <c r="AM2" s="23"/>
      <c r="AN2" s="24"/>
      <c r="AO2" s="24"/>
      <c r="AP2" s="24"/>
      <c r="AQ2" s="25"/>
      <c r="AS2" s="23"/>
      <c r="AT2" s="24"/>
      <c r="AU2" s="24"/>
      <c r="AV2" s="24"/>
      <c r="AW2" s="25"/>
    </row>
    <row r="3" spans="2:49" ht="18" x14ac:dyDescent="0.35">
      <c r="B3" s="219"/>
      <c r="C3" s="220"/>
      <c r="D3" s="220"/>
      <c r="E3" s="221"/>
      <c r="F3" s="2"/>
      <c r="G3" s="26"/>
      <c r="H3" s="211" t="s">
        <v>86</v>
      </c>
      <c r="I3" s="212"/>
      <c r="J3" s="212"/>
      <c r="K3" s="212"/>
      <c r="L3" s="213"/>
      <c r="M3" s="20"/>
      <c r="O3" s="26"/>
      <c r="P3" s="211" t="s">
        <v>72</v>
      </c>
      <c r="Q3" s="212"/>
      <c r="R3" s="213"/>
      <c r="S3" s="20"/>
      <c r="U3" s="26"/>
      <c r="V3" s="214" t="s">
        <v>73</v>
      </c>
      <c r="W3" s="215"/>
      <c r="X3" s="216"/>
      <c r="Y3" s="20"/>
      <c r="AA3" s="26"/>
      <c r="AB3" s="211" t="s">
        <v>68</v>
      </c>
      <c r="AC3" s="212"/>
      <c r="AD3" s="213"/>
      <c r="AE3" s="20"/>
      <c r="AG3" s="26"/>
      <c r="AH3" s="214" t="s">
        <v>69</v>
      </c>
      <c r="AI3" s="215"/>
      <c r="AJ3" s="216"/>
      <c r="AK3" s="20"/>
      <c r="AM3" s="26"/>
      <c r="AN3" s="211" t="s">
        <v>31</v>
      </c>
      <c r="AO3" s="212"/>
      <c r="AP3" s="213"/>
      <c r="AQ3" s="20"/>
      <c r="AS3" s="26"/>
      <c r="AT3" s="214" t="s">
        <v>32</v>
      </c>
      <c r="AU3" s="215"/>
      <c r="AV3" s="216"/>
      <c r="AW3" s="20"/>
    </row>
    <row r="4" spans="2:49" x14ac:dyDescent="0.3">
      <c r="F4" s="2"/>
      <c r="G4" s="26"/>
      <c r="H4" s="27"/>
      <c r="I4" s="217" t="s">
        <v>89</v>
      </c>
      <c r="J4" s="217"/>
      <c r="K4" s="217" t="s">
        <v>90</v>
      </c>
      <c r="L4" s="218"/>
      <c r="M4" s="20"/>
      <c r="O4" s="26"/>
      <c r="P4" s="33" t="s">
        <v>89</v>
      </c>
      <c r="Q4" s="34" t="s">
        <v>90</v>
      </c>
      <c r="R4" s="36" t="s">
        <v>9</v>
      </c>
      <c r="S4" s="20"/>
      <c r="U4" s="26"/>
      <c r="V4" s="33" t="s">
        <v>89</v>
      </c>
      <c r="W4" s="34" t="s">
        <v>90</v>
      </c>
      <c r="X4" s="36" t="s">
        <v>9</v>
      </c>
      <c r="Y4" s="20"/>
      <c r="AA4" s="26"/>
      <c r="AB4" s="33" t="s">
        <v>89</v>
      </c>
      <c r="AC4" s="34" t="s">
        <v>90</v>
      </c>
      <c r="AD4" s="36" t="s">
        <v>9</v>
      </c>
      <c r="AE4" s="20"/>
      <c r="AG4" s="26"/>
      <c r="AH4" s="33" t="s">
        <v>89</v>
      </c>
      <c r="AI4" s="34" t="s">
        <v>90</v>
      </c>
      <c r="AJ4" s="36" t="s">
        <v>9</v>
      </c>
      <c r="AK4" s="20"/>
      <c r="AM4" s="26"/>
      <c r="AN4" s="33" t="s">
        <v>89</v>
      </c>
      <c r="AO4" s="34" t="s">
        <v>90</v>
      </c>
      <c r="AP4" s="36" t="s">
        <v>9</v>
      </c>
      <c r="AQ4" s="20"/>
      <c r="AS4" s="26"/>
      <c r="AT4" s="33" t="s">
        <v>89</v>
      </c>
      <c r="AU4" s="34" t="s">
        <v>90</v>
      </c>
      <c r="AV4" s="36" t="s">
        <v>9</v>
      </c>
      <c r="AW4" s="20"/>
    </row>
    <row r="5" spans="2:49" hidden="1" x14ac:dyDescent="0.3">
      <c r="F5" s="2"/>
      <c r="G5" s="26"/>
      <c r="H5" s="110" t="s">
        <v>22</v>
      </c>
      <c r="I5" s="111" t="s">
        <v>201</v>
      </c>
      <c r="J5" s="111" t="s">
        <v>202</v>
      </c>
      <c r="K5" s="111" t="s">
        <v>201</v>
      </c>
      <c r="L5" s="112" t="s">
        <v>202</v>
      </c>
      <c r="M5" s="20"/>
      <c r="O5" s="26"/>
      <c r="P5" s="26"/>
      <c r="Q5" s="19"/>
      <c r="R5" s="17"/>
      <c r="S5" s="20"/>
      <c r="U5" s="26"/>
      <c r="V5" s="26"/>
      <c r="W5" s="19"/>
      <c r="X5" s="17"/>
      <c r="Y5" s="20"/>
      <c r="AA5" s="26"/>
      <c r="AB5" s="26"/>
      <c r="AC5" s="19"/>
      <c r="AD5" s="17"/>
      <c r="AE5" s="20"/>
      <c r="AG5" s="26"/>
      <c r="AH5" s="26"/>
      <c r="AI5" s="19"/>
      <c r="AJ5" s="17"/>
      <c r="AK5" s="20"/>
      <c r="AM5" s="26"/>
      <c r="AN5" s="26"/>
      <c r="AO5" s="19"/>
      <c r="AP5" s="17"/>
      <c r="AQ5" s="20"/>
      <c r="AS5" s="26"/>
      <c r="AT5" s="26"/>
      <c r="AU5" s="19"/>
      <c r="AV5" s="17"/>
      <c r="AW5" s="20"/>
    </row>
    <row r="6" spans="2:49" x14ac:dyDescent="0.3">
      <c r="B6" s="23"/>
      <c r="C6" s="63"/>
      <c r="D6" s="24"/>
      <c r="E6" s="25"/>
      <c r="F6" s="2"/>
      <c r="G6" s="26"/>
      <c r="H6" s="29">
        <v>44804</v>
      </c>
      <c r="I6" s="71">
        <v>122.8129</v>
      </c>
      <c r="J6" s="71">
        <v>121.3185</v>
      </c>
      <c r="K6" s="71"/>
      <c r="L6" s="72"/>
      <c r="M6" s="20"/>
      <c r="O6" s="26"/>
      <c r="P6" s="37">
        <f t="shared" ref="P6:P36" si="0">IF(OR(J6="",J7=""),"",(J6-J7)/J7)</f>
        <v>-1.0157999730751851E-2</v>
      </c>
      <c r="Q6" s="38" t="str">
        <f t="shared" ref="Q6:Q36" si="1">IF(OR(L6="",L7=""),"",(L6-L7)/L7)</f>
        <v/>
      </c>
      <c r="R6" s="40">
        <f t="shared" ref="R6:R36" si="2">AVERAGE(P6:Q6)</f>
        <v>-1.0157999730751851E-2</v>
      </c>
      <c r="S6" s="20"/>
      <c r="U6" s="26"/>
      <c r="V6" s="37">
        <f t="shared" ref="V6:V36" si="3">IF(OR(J6="",J7=""),"",SQRT(((J6-J7)/J7)^2))</f>
        <v>1.0157999730751851E-2</v>
      </c>
      <c r="W6" s="38" t="str">
        <f t="shared" ref="W6:W36" si="4">IF(OR(L6="",L7=""),"",SQRT(((L6-L7)/L7)^2))</f>
        <v/>
      </c>
      <c r="X6" s="40">
        <f t="shared" ref="X6:X36" si="5">AVERAGE(V6:W6)</f>
        <v>1.0157999730751851E-2</v>
      </c>
      <c r="Y6" s="20"/>
      <c r="AA6" s="26"/>
      <c r="AB6" s="37">
        <f t="shared" ref="AB6:AB36" si="6">IFERROR((J6-I6)/I6,"")</f>
        <v>-1.2168102862158607E-2</v>
      </c>
      <c r="AC6" s="38" t="str">
        <f t="shared" ref="AC6:AC36" si="7">IFERROR((L6-K6)/K6,"")</f>
        <v/>
      </c>
      <c r="AD6" s="40">
        <f t="shared" ref="AD6:AD36" si="8">AVERAGE(AB6:AC6)</f>
        <v>-1.2168102862158607E-2</v>
      </c>
      <c r="AE6" s="20"/>
      <c r="AG6" s="26"/>
      <c r="AH6" s="37">
        <f t="shared" ref="AH6:AH36" si="9">IFERROR(SQRT(((J6-I6)/I6)^2),"")</f>
        <v>1.2168102862158607E-2</v>
      </c>
      <c r="AI6" s="38" t="str">
        <f t="shared" ref="AI6:AI36" si="10">IFERROR(SQRT(((L6-K6)/K6)^2),"")</f>
        <v/>
      </c>
      <c r="AJ6" s="40">
        <f t="shared" ref="AJ6:AJ36" si="11">AVERAGE(AH6:AI6)</f>
        <v>1.2168102862158607E-2</v>
      </c>
      <c r="AK6" s="20"/>
      <c r="AM6" s="26"/>
      <c r="AN6" s="78">
        <f t="shared" ref="AN6:AO36" si="12">IFERROR(AVERAGE(P6,AB6),"")</f>
        <v>-1.1163051296455229E-2</v>
      </c>
      <c r="AO6" s="49" t="str">
        <f t="shared" si="12"/>
        <v/>
      </c>
      <c r="AP6" s="51">
        <f t="shared" ref="AP6:AP36" si="13">AVERAGE(AN6:AO6)</f>
        <v>-1.1163051296455229E-2</v>
      </c>
      <c r="AQ6" s="20"/>
      <c r="AS6" s="26"/>
      <c r="AT6" s="78">
        <f t="shared" ref="AT6:AU36" si="14">IFERROR(AVERAGE(V6,AH6),"")</f>
        <v>1.1163051296455229E-2</v>
      </c>
      <c r="AU6" s="49" t="str">
        <f t="shared" si="14"/>
        <v/>
      </c>
      <c r="AV6" s="51">
        <f t="shared" ref="AV6:AV36" si="15">AVERAGE(AT6:AU6)</f>
        <v>1.1163051296455229E-2</v>
      </c>
      <c r="AW6" s="20"/>
    </row>
    <row r="7" spans="2:49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124.7029</v>
      </c>
      <c r="J7" s="71">
        <v>122.5635</v>
      </c>
      <c r="K7" s="71">
        <v>314.4314</v>
      </c>
      <c r="L7" s="72">
        <v>314.4314</v>
      </c>
      <c r="M7" s="20"/>
      <c r="O7" s="26"/>
      <c r="P7" s="37">
        <f t="shared" si="0"/>
        <v>-2.4214800366227453E-2</v>
      </c>
      <c r="Q7" s="38">
        <f t="shared" si="1"/>
        <v>-2.7019483350667169E-2</v>
      </c>
      <c r="R7" s="40">
        <f t="shared" si="2"/>
        <v>-2.5617141858447309E-2</v>
      </c>
      <c r="S7" s="20"/>
      <c r="U7" s="26"/>
      <c r="V7" s="37">
        <f t="shared" si="3"/>
        <v>2.4214800366227453E-2</v>
      </c>
      <c r="W7" s="38">
        <f t="shared" si="4"/>
        <v>2.7019483350667169E-2</v>
      </c>
      <c r="X7" s="40">
        <f t="shared" si="5"/>
        <v>2.5617141858447309E-2</v>
      </c>
      <c r="Y7" s="20"/>
      <c r="AA7" s="26"/>
      <c r="AB7" s="37">
        <f t="shared" si="6"/>
        <v>-1.7155976324528099E-2</v>
      </c>
      <c r="AC7" s="38">
        <f t="shared" si="7"/>
        <v>0</v>
      </c>
      <c r="AD7" s="40">
        <f t="shared" si="8"/>
        <v>-8.5779881622640494E-3</v>
      </c>
      <c r="AE7" s="20"/>
      <c r="AG7" s="26"/>
      <c r="AH7" s="37">
        <f t="shared" si="9"/>
        <v>1.7155976324528099E-2</v>
      </c>
      <c r="AI7" s="38">
        <f t="shared" si="10"/>
        <v>0</v>
      </c>
      <c r="AJ7" s="40">
        <f t="shared" si="11"/>
        <v>8.5779881622640494E-3</v>
      </c>
      <c r="AK7" s="20"/>
      <c r="AM7" s="26"/>
      <c r="AN7" s="78">
        <f t="shared" si="12"/>
        <v>-2.0685388345377774E-2</v>
      </c>
      <c r="AO7" s="49">
        <f t="shared" si="12"/>
        <v>-1.3509741675333585E-2</v>
      </c>
      <c r="AP7" s="51">
        <f t="shared" si="13"/>
        <v>-1.709756501035568E-2</v>
      </c>
      <c r="AQ7" s="20"/>
      <c r="AS7" s="26"/>
      <c r="AT7" s="78">
        <f t="shared" si="14"/>
        <v>2.0685388345377774E-2</v>
      </c>
      <c r="AU7" s="49">
        <f t="shared" si="14"/>
        <v>1.3509741675333585E-2</v>
      </c>
      <c r="AV7" s="51">
        <f t="shared" si="15"/>
        <v>1.709756501035568E-2</v>
      </c>
      <c r="AW7" s="20"/>
    </row>
    <row r="8" spans="2:49" x14ac:dyDescent="0.3">
      <c r="B8" s="26"/>
      <c r="C8" s="4"/>
      <c r="D8" s="109" t="s">
        <v>198</v>
      </c>
      <c r="E8" s="20"/>
      <c r="F8" s="2"/>
      <c r="G8" s="26"/>
      <c r="H8" s="29">
        <v>44802</v>
      </c>
      <c r="I8" s="71">
        <v>124.8356</v>
      </c>
      <c r="J8" s="71">
        <v>125.605</v>
      </c>
      <c r="K8" s="71">
        <v>323.16309999999999</v>
      </c>
      <c r="L8" s="72">
        <v>323.16309999999999</v>
      </c>
      <c r="M8" s="20"/>
      <c r="O8" s="26"/>
      <c r="P8" s="37">
        <f t="shared" si="0"/>
        <v>8.0884642672548277E-3</v>
      </c>
      <c r="Q8" s="38">
        <f t="shared" si="1"/>
        <v>9.1199637774498354E-3</v>
      </c>
      <c r="R8" s="40">
        <f t="shared" si="2"/>
        <v>8.6042140223523307E-3</v>
      </c>
      <c r="S8" s="20"/>
      <c r="U8" s="26"/>
      <c r="V8" s="37">
        <f t="shared" si="3"/>
        <v>8.0884642672548277E-3</v>
      </c>
      <c r="W8" s="38">
        <f t="shared" si="4"/>
        <v>9.1199637774498354E-3</v>
      </c>
      <c r="X8" s="40">
        <f t="shared" si="5"/>
        <v>8.6042140223523307E-3</v>
      </c>
      <c r="Y8" s="20"/>
      <c r="AA8" s="26"/>
      <c r="AB8" s="37">
        <f t="shared" si="6"/>
        <v>6.1633059800249648E-3</v>
      </c>
      <c r="AC8" s="38">
        <f t="shared" si="7"/>
        <v>0</v>
      </c>
      <c r="AD8" s="40">
        <f t="shared" si="8"/>
        <v>3.0816529900124824E-3</v>
      </c>
      <c r="AE8" s="20"/>
      <c r="AG8" s="26"/>
      <c r="AH8" s="37">
        <f t="shared" si="9"/>
        <v>6.1633059800249648E-3</v>
      </c>
      <c r="AI8" s="38">
        <f t="shared" si="10"/>
        <v>0</v>
      </c>
      <c r="AJ8" s="40">
        <f t="shared" si="11"/>
        <v>3.0816529900124824E-3</v>
      </c>
      <c r="AK8" s="20"/>
      <c r="AM8" s="26"/>
      <c r="AN8" s="78">
        <f t="shared" si="12"/>
        <v>7.1258851236398963E-3</v>
      </c>
      <c r="AO8" s="49">
        <f t="shared" si="12"/>
        <v>4.5599818887249177E-3</v>
      </c>
      <c r="AP8" s="51">
        <f t="shared" si="13"/>
        <v>5.8429335061824066E-3</v>
      </c>
      <c r="AQ8" s="20"/>
      <c r="AS8" s="26"/>
      <c r="AT8" s="78">
        <f t="shared" si="14"/>
        <v>7.1258851236398963E-3</v>
      </c>
      <c r="AU8" s="49">
        <f t="shared" si="14"/>
        <v>4.5599818887249177E-3</v>
      </c>
      <c r="AV8" s="51">
        <f t="shared" si="15"/>
        <v>5.8429335061824066E-3</v>
      </c>
      <c r="AW8" s="20"/>
    </row>
    <row r="9" spans="2:49" x14ac:dyDescent="0.3">
      <c r="B9" s="26"/>
      <c r="C9" s="7" t="s">
        <v>87</v>
      </c>
      <c r="D9" s="75">
        <v>121.0916</v>
      </c>
      <c r="E9" s="20"/>
      <c r="F9" s="2"/>
      <c r="G9" s="26"/>
      <c r="H9" s="29">
        <v>44799</v>
      </c>
      <c r="I9" s="71">
        <v>124.8045</v>
      </c>
      <c r="J9" s="71">
        <v>124.5972</v>
      </c>
      <c r="K9" s="71">
        <v>320.24250000000001</v>
      </c>
      <c r="L9" s="72">
        <v>320.24250000000001</v>
      </c>
      <c r="M9" s="20"/>
      <c r="O9" s="26"/>
      <c r="P9" s="37">
        <f t="shared" si="0"/>
        <v>3.6029026201390294E-3</v>
      </c>
      <c r="Q9" s="38">
        <f t="shared" si="1"/>
        <v>7.9850654190546308E-3</v>
      </c>
      <c r="R9" s="40">
        <f t="shared" si="2"/>
        <v>5.7939840195968297E-3</v>
      </c>
      <c r="S9" s="20"/>
      <c r="U9" s="26"/>
      <c r="V9" s="37">
        <f t="shared" si="3"/>
        <v>3.6029026201390294E-3</v>
      </c>
      <c r="W9" s="38">
        <f t="shared" si="4"/>
        <v>7.9850654190546308E-3</v>
      </c>
      <c r="X9" s="40">
        <f t="shared" si="5"/>
        <v>5.7939840195968297E-3</v>
      </c>
      <c r="Y9" s="20"/>
      <c r="AA9" s="26"/>
      <c r="AB9" s="37">
        <f t="shared" si="6"/>
        <v>-1.6609978005601047E-3</v>
      </c>
      <c r="AC9" s="38">
        <f t="shared" si="7"/>
        <v>0</v>
      </c>
      <c r="AD9" s="40">
        <f t="shared" si="8"/>
        <v>-8.3049890028005237E-4</v>
      </c>
      <c r="AE9" s="20"/>
      <c r="AG9" s="26"/>
      <c r="AH9" s="37">
        <f t="shared" si="9"/>
        <v>1.6609978005601047E-3</v>
      </c>
      <c r="AI9" s="38">
        <f t="shared" si="10"/>
        <v>0</v>
      </c>
      <c r="AJ9" s="40">
        <f t="shared" si="11"/>
        <v>8.3049890028005237E-4</v>
      </c>
      <c r="AK9" s="20"/>
      <c r="AM9" s="26"/>
      <c r="AN9" s="78">
        <f t="shared" si="12"/>
        <v>9.7095240978946232E-4</v>
      </c>
      <c r="AO9" s="49">
        <f t="shared" si="12"/>
        <v>3.9925327095273154E-3</v>
      </c>
      <c r="AP9" s="51">
        <f t="shared" si="13"/>
        <v>2.481742559658389E-3</v>
      </c>
      <c r="AQ9" s="20"/>
      <c r="AS9" s="26"/>
      <c r="AT9" s="78">
        <f t="shared" si="14"/>
        <v>2.6319502103495668E-3</v>
      </c>
      <c r="AU9" s="49">
        <f t="shared" si="14"/>
        <v>3.9925327095273154E-3</v>
      </c>
      <c r="AV9" s="51">
        <f t="shared" si="15"/>
        <v>3.3122414599384411E-3</v>
      </c>
      <c r="AW9" s="20"/>
    </row>
    <row r="10" spans="2:49" x14ac:dyDescent="0.3">
      <c r="B10" s="26"/>
      <c r="C10" s="13" t="s">
        <v>88</v>
      </c>
      <c r="D10" s="74">
        <v>314.4314</v>
      </c>
      <c r="E10" s="20"/>
      <c r="F10" s="2"/>
      <c r="G10" s="26"/>
      <c r="H10" s="29">
        <v>44798</v>
      </c>
      <c r="I10" s="71">
        <v>125.10120000000001</v>
      </c>
      <c r="J10" s="71">
        <v>124.1499</v>
      </c>
      <c r="K10" s="71">
        <v>317.7056</v>
      </c>
      <c r="L10" s="72">
        <v>317.7056</v>
      </c>
      <c r="M10" s="20"/>
      <c r="O10" s="26"/>
      <c r="P10" s="37">
        <f t="shared" si="0"/>
        <v>-4.801645545571975E-3</v>
      </c>
      <c r="Q10" s="38">
        <f t="shared" si="1"/>
        <v>-7.0067767389264983E-3</v>
      </c>
      <c r="R10" s="40">
        <f t="shared" si="2"/>
        <v>-5.9042111422492362E-3</v>
      </c>
      <c r="S10" s="20"/>
      <c r="U10" s="26"/>
      <c r="V10" s="37">
        <f t="shared" si="3"/>
        <v>4.801645545571975E-3</v>
      </c>
      <c r="W10" s="38">
        <f t="shared" si="4"/>
        <v>7.0067767389264983E-3</v>
      </c>
      <c r="X10" s="40">
        <f t="shared" si="5"/>
        <v>5.9042111422492362E-3</v>
      </c>
      <c r="Y10" s="20"/>
      <c r="AA10" s="26"/>
      <c r="AB10" s="37">
        <f t="shared" si="6"/>
        <v>-7.604243604377922E-3</v>
      </c>
      <c r="AC10" s="38">
        <f t="shared" si="7"/>
        <v>0</v>
      </c>
      <c r="AD10" s="40">
        <f t="shared" si="8"/>
        <v>-3.802121802188961E-3</v>
      </c>
      <c r="AE10" s="20"/>
      <c r="AG10" s="26"/>
      <c r="AH10" s="37">
        <f t="shared" si="9"/>
        <v>7.604243604377922E-3</v>
      </c>
      <c r="AI10" s="38">
        <f t="shared" si="10"/>
        <v>0</v>
      </c>
      <c r="AJ10" s="40">
        <f t="shared" si="11"/>
        <v>3.802121802188961E-3</v>
      </c>
      <c r="AK10" s="20"/>
      <c r="AM10" s="26"/>
      <c r="AN10" s="78">
        <f t="shared" si="12"/>
        <v>-6.202944574974948E-3</v>
      </c>
      <c r="AO10" s="49">
        <f t="shared" si="12"/>
        <v>-3.5033883694632491E-3</v>
      </c>
      <c r="AP10" s="51">
        <f t="shared" si="13"/>
        <v>-4.8531664722190988E-3</v>
      </c>
      <c r="AQ10" s="20"/>
      <c r="AS10" s="26"/>
      <c r="AT10" s="78">
        <f t="shared" si="14"/>
        <v>6.202944574974948E-3</v>
      </c>
      <c r="AU10" s="49">
        <f t="shared" si="14"/>
        <v>3.5033883694632491E-3</v>
      </c>
      <c r="AV10" s="51">
        <f t="shared" si="15"/>
        <v>4.8531664722190988E-3</v>
      </c>
      <c r="AW10" s="20"/>
    </row>
    <row r="11" spans="2:49" x14ac:dyDescent="0.3">
      <c r="B11" s="26"/>
      <c r="C11" s="65"/>
      <c r="D11" s="11"/>
      <c r="E11" s="20"/>
      <c r="F11" s="2"/>
      <c r="G11" s="26"/>
      <c r="H11" s="29">
        <v>44797</v>
      </c>
      <c r="I11" s="71">
        <v>124.17</v>
      </c>
      <c r="J11" s="71">
        <v>124.74890000000001</v>
      </c>
      <c r="K11" s="71">
        <v>319.94740000000002</v>
      </c>
      <c r="L11" s="72">
        <v>319.94740000000002</v>
      </c>
      <c r="M11" s="20"/>
      <c r="O11" s="26"/>
      <c r="P11" s="37">
        <f t="shared" si="0"/>
        <v>6.6898052693716483E-3</v>
      </c>
      <c r="Q11" s="38">
        <f t="shared" si="1"/>
        <v>8.6944843084389642E-3</v>
      </c>
      <c r="R11" s="40">
        <f t="shared" si="2"/>
        <v>7.6921447889053063E-3</v>
      </c>
      <c r="S11" s="20"/>
      <c r="U11" s="26"/>
      <c r="V11" s="37">
        <f t="shared" si="3"/>
        <v>6.6898052693716483E-3</v>
      </c>
      <c r="W11" s="38">
        <f t="shared" si="4"/>
        <v>8.6944843084389642E-3</v>
      </c>
      <c r="X11" s="40">
        <f t="shared" si="5"/>
        <v>7.6921447889053063E-3</v>
      </c>
      <c r="Y11" s="20"/>
      <c r="AA11" s="26"/>
      <c r="AB11" s="37">
        <f t="shared" si="6"/>
        <v>4.6621567206249848E-3</v>
      </c>
      <c r="AC11" s="38">
        <f t="shared" si="7"/>
        <v>0</v>
      </c>
      <c r="AD11" s="40">
        <f t="shared" si="8"/>
        <v>2.3310783603124924E-3</v>
      </c>
      <c r="AE11" s="20"/>
      <c r="AG11" s="26"/>
      <c r="AH11" s="37">
        <f t="shared" si="9"/>
        <v>4.6621567206249848E-3</v>
      </c>
      <c r="AI11" s="38">
        <f t="shared" si="10"/>
        <v>0</v>
      </c>
      <c r="AJ11" s="40">
        <f t="shared" si="11"/>
        <v>2.3310783603124924E-3</v>
      </c>
      <c r="AK11" s="20"/>
      <c r="AM11" s="26"/>
      <c r="AN11" s="78">
        <f t="shared" si="12"/>
        <v>5.675980994998317E-3</v>
      </c>
      <c r="AO11" s="49">
        <f t="shared" si="12"/>
        <v>4.3472421542194821E-3</v>
      </c>
      <c r="AP11" s="51">
        <f t="shared" si="13"/>
        <v>5.0116115746088995E-3</v>
      </c>
      <c r="AQ11" s="20"/>
      <c r="AS11" s="26"/>
      <c r="AT11" s="78">
        <f t="shared" si="14"/>
        <v>5.675980994998317E-3</v>
      </c>
      <c r="AU11" s="49">
        <f t="shared" si="14"/>
        <v>4.3472421542194821E-3</v>
      </c>
      <c r="AV11" s="51">
        <f t="shared" si="15"/>
        <v>5.0116115746088995E-3</v>
      </c>
      <c r="AW11" s="20"/>
    </row>
    <row r="12" spans="2:49" ht="18" x14ac:dyDescent="0.35">
      <c r="B12" s="26"/>
      <c r="C12" s="231" t="s">
        <v>14</v>
      </c>
      <c r="D12" s="233"/>
      <c r="E12" s="20"/>
      <c r="F12" s="2"/>
      <c r="G12" s="26"/>
      <c r="H12" s="29">
        <v>44796</v>
      </c>
      <c r="I12" s="71">
        <v>124.30880000000001</v>
      </c>
      <c r="J12" s="71">
        <v>123.9199</v>
      </c>
      <c r="K12" s="71">
        <v>317.18959999999998</v>
      </c>
      <c r="L12" s="72">
        <v>317.18959999999998</v>
      </c>
      <c r="M12" s="20"/>
      <c r="O12" s="26"/>
      <c r="P12" s="37">
        <f t="shared" si="0"/>
        <v>4.4117313309924543E-3</v>
      </c>
      <c r="Q12" s="38">
        <f t="shared" si="1"/>
        <v>1.1950144826554288E-2</v>
      </c>
      <c r="R12" s="40">
        <f t="shared" si="2"/>
        <v>8.180938078773372E-3</v>
      </c>
      <c r="S12" s="20"/>
      <c r="U12" s="26"/>
      <c r="V12" s="37">
        <f t="shared" si="3"/>
        <v>4.4117313309924543E-3</v>
      </c>
      <c r="W12" s="38">
        <f t="shared" si="4"/>
        <v>1.1950144826554288E-2</v>
      </c>
      <c r="X12" s="40">
        <f t="shared" si="5"/>
        <v>8.180938078773372E-3</v>
      </c>
      <c r="Y12" s="20"/>
      <c r="AA12" s="26"/>
      <c r="AB12" s="37">
        <f t="shared" si="6"/>
        <v>-3.1284993500058458E-3</v>
      </c>
      <c r="AC12" s="38">
        <f t="shared" si="7"/>
        <v>0</v>
      </c>
      <c r="AD12" s="40">
        <f t="shared" si="8"/>
        <v>-1.5642496750029229E-3</v>
      </c>
      <c r="AE12" s="20"/>
      <c r="AG12" s="26"/>
      <c r="AH12" s="37">
        <f t="shared" si="9"/>
        <v>3.1284993500058458E-3</v>
      </c>
      <c r="AI12" s="38">
        <f t="shared" si="10"/>
        <v>0</v>
      </c>
      <c r="AJ12" s="40">
        <f t="shared" si="11"/>
        <v>1.5642496750029229E-3</v>
      </c>
      <c r="AK12" s="20"/>
      <c r="AM12" s="26"/>
      <c r="AN12" s="78">
        <f t="shared" si="12"/>
        <v>6.4161599049330424E-4</v>
      </c>
      <c r="AO12" s="49">
        <f t="shared" si="12"/>
        <v>5.975072413277144E-3</v>
      </c>
      <c r="AP12" s="51">
        <f t="shared" si="13"/>
        <v>3.3083442018852242E-3</v>
      </c>
      <c r="AQ12" s="20"/>
      <c r="AS12" s="26"/>
      <c r="AT12" s="78">
        <f t="shared" si="14"/>
        <v>3.7701153404991498E-3</v>
      </c>
      <c r="AU12" s="49">
        <f t="shared" si="14"/>
        <v>5.975072413277144E-3</v>
      </c>
      <c r="AV12" s="51">
        <f t="shared" si="15"/>
        <v>4.8725938768881469E-3</v>
      </c>
      <c r="AW12" s="20"/>
    </row>
    <row r="13" spans="2:49" ht="18" x14ac:dyDescent="0.35">
      <c r="B13" s="26"/>
      <c r="C13" s="222" t="s">
        <v>7</v>
      </c>
      <c r="D13" s="224"/>
      <c r="E13" s="20"/>
      <c r="F13" s="2"/>
      <c r="G13" s="26"/>
      <c r="H13" s="29">
        <v>44795</v>
      </c>
      <c r="I13" s="71">
        <v>121.6915</v>
      </c>
      <c r="J13" s="71">
        <v>123.37560000000001</v>
      </c>
      <c r="K13" s="71">
        <v>313.44389999999999</v>
      </c>
      <c r="L13" s="72">
        <v>313.44389999999999</v>
      </c>
      <c r="M13" s="20"/>
      <c r="O13" s="26"/>
      <c r="P13" s="37">
        <f t="shared" si="0"/>
        <v>8.6611585382803825E-3</v>
      </c>
      <c r="Q13" s="38">
        <f t="shared" si="1"/>
        <v>2.9774723259866458E-3</v>
      </c>
      <c r="R13" s="40">
        <f t="shared" si="2"/>
        <v>5.8193154321335141E-3</v>
      </c>
      <c r="S13" s="20"/>
      <c r="U13" s="26"/>
      <c r="V13" s="37">
        <f t="shared" si="3"/>
        <v>8.6611585382803825E-3</v>
      </c>
      <c r="W13" s="38">
        <f t="shared" si="4"/>
        <v>2.9774723259866458E-3</v>
      </c>
      <c r="X13" s="40">
        <f t="shared" si="5"/>
        <v>5.8193154321335141E-3</v>
      </c>
      <c r="Y13" s="20"/>
      <c r="AA13" s="26"/>
      <c r="AB13" s="37">
        <f t="shared" si="6"/>
        <v>1.3839093116610451E-2</v>
      </c>
      <c r="AC13" s="38">
        <f t="shared" si="7"/>
        <v>0</v>
      </c>
      <c r="AD13" s="40">
        <f t="shared" si="8"/>
        <v>6.9195465583052253E-3</v>
      </c>
      <c r="AE13" s="20"/>
      <c r="AG13" s="26"/>
      <c r="AH13" s="37">
        <f t="shared" si="9"/>
        <v>1.3839093116610451E-2</v>
      </c>
      <c r="AI13" s="38">
        <f t="shared" si="10"/>
        <v>0</v>
      </c>
      <c r="AJ13" s="40">
        <f t="shared" si="11"/>
        <v>6.9195465583052253E-3</v>
      </c>
      <c r="AK13" s="20"/>
      <c r="AM13" s="26"/>
      <c r="AN13" s="78">
        <f t="shared" si="12"/>
        <v>1.1250125827445417E-2</v>
      </c>
      <c r="AO13" s="49">
        <f t="shared" si="12"/>
        <v>1.4887361629933229E-3</v>
      </c>
      <c r="AP13" s="51">
        <f t="shared" si="13"/>
        <v>6.3694309952193702E-3</v>
      </c>
      <c r="AQ13" s="20"/>
      <c r="AS13" s="26"/>
      <c r="AT13" s="78">
        <f t="shared" si="14"/>
        <v>1.1250125827445417E-2</v>
      </c>
      <c r="AU13" s="49">
        <f t="shared" si="14"/>
        <v>1.4887361629933229E-3</v>
      </c>
      <c r="AV13" s="51">
        <f t="shared" si="15"/>
        <v>6.3694309952193702E-3</v>
      </c>
      <c r="AW13" s="20"/>
    </row>
    <row r="14" spans="2:49" x14ac:dyDescent="0.3">
      <c r="B14" s="26"/>
      <c r="C14" s="16" t="s">
        <v>10</v>
      </c>
      <c r="D14" s="76">
        <f>R42</f>
        <v>-6.0046424914432317E-3</v>
      </c>
      <c r="E14" s="20"/>
      <c r="F14" s="2"/>
      <c r="G14" s="26"/>
      <c r="H14" s="29">
        <v>44792</v>
      </c>
      <c r="I14" s="71">
        <v>121.2908</v>
      </c>
      <c r="J14" s="71">
        <v>122.31619999999999</v>
      </c>
      <c r="K14" s="71">
        <v>312.51339999999999</v>
      </c>
      <c r="L14" s="72">
        <v>312.51339999999999</v>
      </c>
      <c r="M14" s="20"/>
      <c r="O14" s="26"/>
      <c r="P14" s="37">
        <f t="shared" si="0"/>
        <v>6.9199081955552792E-3</v>
      </c>
      <c r="Q14" s="38">
        <f t="shared" si="1"/>
        <v>5.9148475677861263E-3</v>
      </c>
      <c r="R14" s="40">
        <f t="shared" si="2"/>
        <v>6.4173778816707027E-3</v>
      </c>
      <c r="S14" s="20"/>
      <c r="U14" s="26"/>
      <c r="V14" s="37">
        <f t="shared" si="3"/>
        <v>6.9199081955552792E-3</v>
      </c>
      <c r="W14" s="38">
        <f t="shared" si="4"/>
        <v>5.9148475677861263E-3</v>
      </c>
      <c r="X14" s="40">
        <f t="shared" si="5"/>
        <v>6.4173778816707027E-3</v>
      </c>
      <c r="Y14" s="20"/>
      <c r="AA14" s="26"/>
      <c r="AB14" s="37">
        <f t="shared" si="6"/>
        <v>8.4540624680519098E-3</v>
      </c>
      <c r="AC14" s="38">
        <f t="shared" si="7"/>
        <v>0</v>
      </c>
      <c r="AD14" s="40">
        <f t="shared" si="8"/>
        <v>4.2270312340259549E-3</v>
      </c>
      <c r="AE14" s="20"/>
      <c r="AG14" s="26"/>
      <c r="AH14" s="37">
        <f t="shared" si="9"/>
        <v>8.4540624680519098E-3</v>
      </c>
      <c r="AI14" s="38">
        <f t="shared" si="10"/>
        <v>0</v>
      </c>
      <c r="AJ14" s="40">
        <f t="shared" si="11"/>
        <v>4.2270312340259549E-3</v>
      </c>
      <c r="AK14" s="20"/>
      <c r="AM14" s="26"/>
      <c r="AN14" s="78">
        <f t="shared" si="12"/>
        <v>7.6869853318035945E-3</v>
      </c>
      <c r="AO14" s="49">
        <f t="shared" si="12"/>
        <v>2.9574237838930631E-3</v>
      </c>
      <c r="AP14" s="51">
        <f t="shared" si="13"/>
        <v>5.3222045578483288E-3</v>
      </c>
      <c r="AQ14" s="20"/>
      <c r="AS14" s="26"/>
      <c r="AT14" s="78">
        <f t="shared" si="14"/>
        <v>7.6869853318035945E-3</v>
      </c>
      <c r="AU14" s="49">
        <f t="shared" si="14"/>
        <v>2.9574237838930631E-3</v>
      </c>
      <c r="AV14" s="51">
        <f t="shared" si="15"/>
        <v>5.3222045578483288E-3</v>
      </c>
      <c r="AW14" s="20"/>
    </row>
    <row r="15" spans="2:49" x14ac:dyDescent="0.3">
      <c r="B15" s="26"/>
      <c r="C15" s="17" t="s">
        <v>11</v>
      </c>
      <c r="D15" s="51">
        <f>AVERAGE(X7:X36)</f>
        <v>8.8266751830759944E-3</v>
      </c>
      <c r="E15" s="20"/>
      <c r="F15" s="2"/>
      <c r="G15" s="26"/>
      <c r="H15" s="29">
        <v>44791</v>
      </c>
      <c r="I15" s="71">
        <v>121.4657</v>
      </c>
      <c r="J15" s="71">
        <v>121.4756</v>
      </c>
      <c r="K15" s="71">
        <v>310.67579999999998</v>
      </c>
      <c r="L15" s="72">
        <v>310.67579999999998</v>
      </c>
      <c r="M15" s="20"/>
      <c r="O15" s="26"/>
      <c r="P15" s="37">
        <f t="shared" si="0"/>
        <v>9.3934160393406422E-4</v>
      </c>
      <c r="Q15" s="38">
        <f t="shared" si="1"/>
        <v>5.1263170461284136E-3</v>
      </c>
      <c r="R15" s="40">
        <f t="shared" si="2"/>
        <v>3.0328293250312388E-3</v>
      </c>
      <c r="S15" s="20"/>
      <c r="U15" s="26"/>
      <c r="V15" s="37">
        <f t="shared" si="3"/>
        <v>9.3934160393406422E-4</v>
      </c>
      <c r="W15" s="38">
        <f t="shared" si="4"/>
        <v>5.1263170461284136E-3</v>
      </c>
      <c r="X15" s="40">
        <f t="shared" si="5"/>
        <v>3.0328293250312388E-3</v>
      </c>
      <c r="Y15" s="20"/>
      <c r="AA15" s="26"/>
      <c r="AB15" s="37">
        <f t="shared" si="6"/>
        <v>8.1504490568134018E-5</v>
      </c>
      <c r="AC15" s="38">
        <f t="shared" si="7"/>
        <v>0</v>
      </c>
      <c r="AD15" s="40">
        <f t="shared" si="8"/>
        <v>4.0752245284067009E-5</v>
      </c>
      <c r="AE15" s="20"/>
      <c r="AG15" s="26"/>
      <c r="AH15" s="37">
        <f t="shared" si="9"/>
        <v>8.1504490568134018E-5</v>
      </c>
      <c r="AI15" s="38">
        <f t="shared" si="10"/>
        <v>0</v>
      </c>
      <c r="AJ15" s="40">
        <f t="shared" si="11"/>
        <v>4.0752245284067009E-5</v>
      </c>
      <c r="AK15" s="20"/>
      <c r="AM15" s="26"/>
      <c r="AN15" s="78">
        <f t="shared" si="12"/>
        <v>5.1042304725109917E-4</v>
      </c>
      <c r="AO15" s="49">
        <f t="shared" si="12"/>
        <v>2.5631585230642068E-3</v>
      </c>
      <c r="AP15" s="51">
        <f t="shared" si="13"/>
        <v>1.536790785157653E-3</v>
      </c>
      <c r="AQ15" s="20"/>
      <c r="AS15" s="26"/>
      <c r="AT15" s="78">
        <f t="shared" si="14"/>
        <v>5.1042304725109917E-4</v>
      </c>
      <c r="AU15" s="49">
        <f t="shared" si="14"/>
        <v>2.5631585230642068E-3</v>
      </c>
      <c r="AV15" s="51">
        <f t="shared" si="15"/>
        <v>1.536790785157653E-3</v>
      </c>
      <c r="AW15" s="20"/>
    </row>
    <row r="16" spans="2:49" x14ac:dyDescent="0.3">
      <c r="B16" s="26"/>
      <c r="C16" s="17" t="s">
        <v>12</v>
      </c>
      <c r="D16" s="51">
        <f>_xlfn.STDEV.P(X7:X36)</f>
        <v>6.1472135707943028E-3</v>
      </c>
      <c r="E16" s="20"/>
      <c r="F16" s="2"/>
      <c r="G16" s="26"/>
      <c r="H16" s="29">
        <v>44790</v>
      </c>
      <c r="I16" s="71">
        <v>121.79389999999999</v>
      </c>
      <c r="J16" s="71">
        <v>121.3616</v>
      </c>
      <c r="K16" s="71">
        <v>309.09129999999999</v>
      </c>
      <c r="L16" s="72">
        <v>309.09129999999999</v>
      </c>
      <c r="M16" s="20"/>
      <c r="O16" s="26"/>
      <c r="P16" s="37">
        <f t="shared" si="0"/>
        <v>-1.5006911077469988E-3</v>
      </c>
      <c r="Q16" s="38">
        <f t="shared" si="1"/>
        <v>4.2389759658151734E-3</v>
      </c>
      <c r="R16" s="40">
        <f t="shared" si="2"/>
        <v>1.3691424290340872E-3</v>
      </c>
      <c r="S16" s="20"/>
      <c r="U16" s="26"/>
      <c r="V16" s="37">
        <f t="shared" si="3"/>
        <v>1.5006911077469988E-3</v>
      </c>
      <c r="W16" s="38">
        <f t="shared" si="4"/>
        <v>4.2389759658151734E-3</v>
      </c>
      <c r="X16" s="40">
        <f t="shared" si="5"/>
        <v>2.8698335367810862E-3</v>
      </c>
      <c r="Y16" s="20"/>
      <c r="AA16" s="26"/>
      <c r="AB16" s="37">
        <f t="shared" si="6"/>
        <v>-3.5494388471015211E-3</v>
      </c>
      <c r="AC16" s="38">
        <f t="shared" si="7"/>
        <v>0</v>
      </c>
      <c r="AD16" s="40">
        <f t="shared" si="8"/>
        <v>-1.7747194235507606E-3</v>
      </c>
      <c r="AE16" s="20"/>
      <c r="AG16" s="26"/>
      <c r="AH16" s="37">
        <f t="shared" si="9"/>
        <v>3.5494388471015211E-3</v>
      </c>
      <c r="AI16" s="38">
        <f t="shared" si="10"/>
        <v>0</v>
      </c>
      <c r="AJ16" s="40">
        <f t="shared" si="11"/>
        <v>1.7747194235507606E-3</v>
      </c>
      <c r="AK16" s="20"/>
      <c r="AM16" s="26"/>
      <c r="AN16" s="78">
        <f t="shared" si="12"/>
        <v>-2.5250649774242601E-3</v>
      </c>
      <c r="AO16" s="49">
        <f t="shared" si="12"/>
        <v>2.1194879829075867E-3</v>
      </c>
      <c r="AP16" s="51">
        <f t="shared" si="13"/>
        <v>-2.0278849725833669E-4</v>
      </c>
      <c r="AQ16" s="20"/>
      <c r="AS16" s="26"/>
      <c r="AT16" s="78">
        <f t="shared" si="14"/>
        <v>2.5250649774242601E-3</v>
      </c>
      <c r="AU16" s="49">
        <f t="shared" si="14"/>
        <v>2.1194879829075867E-3</v>
      </c>
      <c r="AV16" s="51">
        <f t="shared" si="15"/>
        <v>2.3222764801659234E-3</v>
      </c>
      <c r="AW16" s="20"/>
    </row>
    <row r="17" spans="2:49" x14ac:dyDescent="0.3">
      <c r="B17" s="26"/>
      <c r="C17" s="18" t="s">
        <v>13</v>
      </c>
      <c r="D17" s="77">
        <f>(X42-D15)/D16</f>
        <v>-0.45907510112229893</v>
      </c>
      <c r="E17" s="20"/>
      <c r="F17" s="2"/>
      <c r="G17" s="26"/>
      <c r="H17" s="29">
        <v>44789</v>
      </c>
      <c r="I17" s="71">
        <v>121.3001</v>
      </c>
      <c r="J17" s="71">
        <v>121.544</v>
      </c>
      <c r="K17" s="71">
        <v>307.78660000000002</v>
      </c>
      <c r="L17" s="72">
        <v>307.78660000000002</v>
      </c>
      <c r="M17" s="20"/>
      <c r="O17" s="26"/>
      <c r="P17" s="37">
        <f t="shared" si="0"/>
        <v>1.340404164397654E-3</v>
      </c>
      <c r="Q17" s="38">
        <f t="shared" si="1"/>
        <v>-6.3787579193736081E-3</v>
      </c>
      <c r="R17" s="40">
        <f t="shared" si="2"/>
        <v>-2.519176877487977E-3</v>
      </c>
      <c r="S17" s="20"/>
      <c r="U17" s="26"/>
      <c r="V17" s="37">
        <f t="shared" si="3"/>
        <v>1.340404164397654E-3</v>
      </c>
      <c r="W17" s="38">
        <f t="shared" si="4"/>
        <v>6.3787579193736081E-3</v>
      </c>
      <c r="X17" s="40">
        <f t="shared" si="5"/>
        <v>3.8595810418856312E-3</v>
      </c>
      <c r="Y17" s="20"/>
      <c r="AA17" s="26"/>
      <c r="AB17" s="37">
        <f t="shared" si="6"/>
        <v>2.0107155723696557E-3</v>
      </c>
      <c r="AC17" s="38">
        <f t="shared" si="7"/>
        <v>0</v>
      </c>
      <c r="AD17" s="40">
        <f t="shared" si="8"/>
        <v>1.0053577861848279E-3</v>
      </c>
      <c r="AE17" s="20"/>
      <c r="AG17" s="26"/>
      <c r="AH17" s="37">
        <f t="shared" si="9"/>
        <v>2.0107155723696557E-3</v>
      </c>
      <c r="AI17" s="38">
        <f t="shared" si="10"/>
        <v>0</v>
      </c>
      <c r="AJ17" s="40">
        <f t="shared" si="11"/>
        <v>1.0053577861848279E-3</v>
      </c>
      <c r="AK17" s="20"/>
      <c r="AM17" s="26"/>
      <c r="AN17" s="78">
        <f t="shared" si="12"/>
        <v>1.675559868383655E-3</v>
      </c>
      <c r="AO17" s="49">
        <f t="shared" si="12"/>
        <v>-3.1893789596868041E-3</v>
      </c>
      <c r="AP17" s="51">
        <f t="shared" si="13"/>
        <v>-7.5690954565157454E-4</v>
      </c>
      <c r="AQ17" s="20"/>
      <c r="AS17" s="26"/>
      <c r="AT17" s="78">
        <f t="shared" si="14"/>
        <v>1.675559868383655E-3</v>
      </c>
      <c r="AU17" s="49">
        <f t="shared" si="14"/>
        <v>3.1893789596868041E-3</v>
      </c>
      <c r="AV17" s="51">
        <f t="shared" si="15"/>
        <v>2.4324694140352293E-3</v>
      </c>
      <c r="AW17" s="20"/>
    </row>
    <row r="18" spans="2:49" ht="18" x14ac:dyDescent="0.35">
      <c r="B18" s="26"/>
      <c r="C18" s="222" t="s">
        <v>8</v>
      </c>
      <c r="D18" s="224"/>
      <c r="E18" s="20"/>
      <c r="F18" s="2"/>
      <c r="G18" s="26"/>
      <c r="H18" s="29">
        <v>44788</v>
      </c>
      <c r="I18" s="71">
        <v>122.587</v>
      </c>
      <c r="J18" s="71">
        <v>121.3813</v>
      </c>
      <c r="K18" s="71">
        <v>309.76249999999999</v>
      </c>
      <c r="L18" s="72">
        <v>309.76249999999999</v>
      </c>
      <c r="M18" s="20"/>
      <c r="O18" s="26"/>
      <c r="P18" s="37">
        <f t="shared" si="0"/>
        <v>-1.4792563216394342E-2</v>
      </c>
      <c r="Q18" s="38">
        <f t="shared" si="1"/>
        <v>-1.3194467230936275E-2</v>
      </c>
      <c r="R18" s="40">
        <f t="shared" si="2"/>
        <v>-1.3993515223665308E-2</v>
      </c>
      <c r="S18" s="20"/>
      <c r="U18" s="26"/>
      <c r="V18" s="37">
        <f t="shared" si="3"/>
        <v>1.4792563216394342E-2</v>
      </c>
      <c r="W18" s="38">
        <f t="shared" si="4"/>
        <v>1.3194467230936275E-2</v>
      </c>
      <c r="X18" s="40">
        <f t="shared" si="5"/>
        <v>1.3993515223665308E-2</v>
      </c>
      <c r="Y18" s="20"/>
      <c r="AA18" s="26"/>
      <c r="AB18" s="37">
        <f t="shared" si="6"/>
        <v>-9.8354637930613137E-3</v>
      </c>
      <c r="AC18" s="38">
        <f t="shared" si="7"/>
        <v>0</v>
      </c>
      <c r="AD18" s="40">
        <f t="shared" si="8"/>
        <v>-4.9177318965306568E-3</v>
      </c>
      <c r="AE18" s="20"/>
      <c r="AG18" s="26"/>
      <c r="AH18" s="37">
        <f t="shared" si="9"/>
        <v>9.8354637930613137E-3</v>
      </c>
      <c r="AI18" s="38">
        <f t="shared" si="10"/>
        <v>0</v>
      </c>
      <c r="AJ18" s="40">
        <f t="shared" si="11"/>
        <v>4.9177318965306568E-3</v>
      </c>
      <c r="AK18" s="20"/>
      <c r="AM18" s="26"/>
      <c r="AN18" s="78">
        <f t="shared" si="12"/>
        <v>-1.2314013504727828E-2</v>
      </c>
      <c r="AO18" s="49">
        <f t="shared" si="12"/>
        <v>-6.5972336154681375E-3</v>
      </c>
      <c r="AP18" s="51">
        <f t="shared" si="13"/>
        <v>-9.4556235600979817E-3</v>
      </c>
      <c r="AQ18" s="20"/>
      <c r="AS18" s="26"/>
      <c r="AT18" s="78">
        <f t="shared" si="14"/>
        <v>1.2314013504727828E-2</v>
      </c>
      <c r="AU18" s="49">
        <f t="shared" si="14"/>
        <v>6.5972336154681375E-3</v>
      </c>
      <c r="AV18" s="51">
        <f t="shared" si="15"/>
        <v>9.4556235600979817E-3</v>
      </c>
      <c r="AW18" s="20"/>
    </row>
    <row r="19" spans="2:49" x14ac:dyDescent="0.3">
      <c r="B19" s="26"/>
      <c r="C19" s="16" t="s">
        <v>10</v>
      </c>
      <c r="D19" s="76">
        <f>AD42</f>
        <v>-1.4015628651387594E-2</v>
      </c>
      <c r="E19" s="20"/>
      <c r="F19" s="2"/>
      <c r="G19" s="26"/>
      <c r="H19" s="29">
        <v>44785</v>
      </c>
      <c r="I19" s="71">
        <v>122.94289999999999</v>
      </c>
      <c r="J19" s="71">
        <v>123.2038</v>
      </c>
      <c r="K19" s="71">
        <v>313.90429999999998</v>
      </c>
      <c r="L19" s="72">
        <v>313.90429999999998</v>
      </c>
      <c r="M19" s="20"/>
      <c r="O19" s="26"/>
      <c r="P19" s="37">
        <f t="shared" si="0"/>
        <v>-3.4917155671307367E-3</v>
      </c>
      <c r="Q19" s="38">
        <f t="shared" si="1"/>
        <v>-5.2865806473693993E-3</v>
      </c>
      <c r="R19" s="40">
        <f t="shared" si="2"/>
        <v>-4.389148107250068E-3</v>
      </c>
      <c r="S19" s="20"/>
      <c r="U19" s="26"/>
      <c r="V19" s="37">
        <f t="shared" si="3"/>
        <v>3.4917155671307367E-3</v>
      </c>
      <c r="W19" s="38">
        <f t="shared" si="4"/>
        <v>5.2865806473693993E-3</v>
      </c>
      <c r="X19" s="40">
        <f t="shared" si="5"/>
        <v>4.389148107250068E-3</v>
      </c>
      <c r="Y19" s="20"/>
      <c r="AA19" s="26"/>
      <c r="AB19" s="37">
        <f t="shared" si="6"/>
        <v>2.1221233597060636E-3</v>
      </c>
      <c r="AC19" s="38">
        <f t="shared" si="7"/>
        <v>0</v>
      </c>
      <c r="AD19" s="40">
        <f t="shared" si="8"/>
        <v>1.0610616798530318E-3</v>
      </c>
      <c r="AE19" s="20"/>
      <c r="AG19" s="26"/>
      <c r="AH19" s="37">
        <f t="shared" si="9"/>
        <v>2.1221233597060636E-3</v>
      </c>
      <c r="AI19" s="38">
        <f t="shared" si="10"/>
        <v>0</v>
      </c>
      <c r="AJ19" s="40">
        <f t="shared" si="11"/>
        <v>1.0610616798530318E-3</v>
      </c>
      <c r="AK19" s="20"/>
      <c r="AM19" s="26"/>
      <c r="AN19" s="78">
        <f t="shared" si="12"/>
        <v>-6.8479610371233656E-4</v>
      </c>
      <c r="AO19" s="49">
        <f t="shared" si="12"/>
        <v>-2.6432903236846997E-3</v>
      </c>
      <c r="AP19" s="51">
        <f t="shared" si="13"/>
        <v>-1.6640432136985181E-3</v>
      </c>
      <c r="AQ19" s="20"/>
      <c r="AS19" s="26"/>
      <c r="AT19" s="78">
        <f t="shared" si="14"/>
        <v>2.8069194634184002E-3</v>
      </c>
      <c r="AU19" s="49">
        <f t="shared" si="14"/>
        <v>2.6432903236846997E-3</v>
      </c>
      <c r="AV19" s="51">
        <f t="shared" si="15"/>
        <v>2.7251048935515499E-3</v>
      </c>
      <c r="AW19" s="20"/>
    </row>
    <row r="20" spans="2:49" x14ac:dyDescent="0.3">
      <c r="B20" s="26"/>
      <c r="C20" s="17" t="s">
        <v>11</v>
      </c>
      <c r="D20" s="51">
        <f>AVERAGE(AJ7:AJ36)</f>
        <v>3.7391503555074396E-3</v>
      </c>
      <c r="E20" s="20"/>
      <c r="F20" s="2"/>
      <c r="G20" s="26"/>
      <c r="H20" s="29">
        <v>44784</v>
      </c>
      <c r="I20" s="71">
        <v>120.70950000000001</v>
      </c>
      <c r="J20" s="71">
        <v>123.63549999999999</v>
      </c>
      <c r="K20" s="71">
        <v>315.57260000000002</v>
      </c>
      <c r="L20" s="72">
        <v>315.57260000000002</v>
      </c>
      <c r="M20" s="20"/>
      <c r="O20" s="26"/>
      <c r="P20" s="37">
        <f t="shared" si="0"/>
        <v>2.4219650258176646E-2</v>
      </c>
      <c r="Q20" s="38">
        <f t="shared" si="1"/>
        <v>2.0069904775511894E-2</v>
      </c>
      <c r="R20" s="40">
        <f t="shared" si="2"/>
        <v>2.214477751684427E-2</v>
      </c>
      <c r="S20" s="20"/>
      <c r="U20" s="26"/>
      <c r="V20" s="37">
        <f t="shared" si="3"/>
        <v>2.4219650258176646E-2</v>
      </c>
      <c r="W20" s="38">
        <f t="shared" si="4"/>
        <v>2.0069904775511894E-2</v>
      </c>
      <c r="X20" s="40">
        <f t="shared" si="5"/>
        <v>2.214477751684427E-2</v>
      </c>
      <c r="Y20" s="20"/>
      <c r="AA20" s="26"/>
      <c r="AB20" s="37">
        <f t="shared" si="6"/>
        <v>2.4240014249085513E-2</v>
      </c>
      <c r="AC20" s="38">
        <f t="shared" si="7"/>
        <v>0</v>
      </c>
      <c r="AD20" s="40">
        <f t="shared" si="8"/>
        <v>1.2120007124542757E-2</v>
      </c>
      <c r="AE20" s="20"/>
      <c r="AG20" s="26"/>
      <c r="AH20" s="37">
        <f t="shared" si="9"/>
        <v>2.4240014249085513E-2</v>
      </c>
      <c r="AI20" s="38">
        <f t="shared" si="10"/>
        <v>0</v>
      </c>
      <c r="AJ20" s="40">
        <f t="shared" si="11"/>
        <v>1.2120007124542757E-2</v>
      </c>
      <c r="AK20" s="20"/>
      <c r="AM20" s="26"/>
      <c r="AN20" s="78">
        <f t="shared" si="12"/>
        <v>2.4229832253631081E-2</v>
      </c>
      <c r="AO20" s="49">
        <f t="shared" si="12"/>
        <v>1.0034952387755947E-2</v>
      </c>
      <c r="AP20" s="51">
        <f t="shared" si="13"/>
        <v>1.7132392320693513E-2</v>
      </c>
      <c r="AQ20" s="20"/>
      <c r="AS20" s="26"/>
      <c r="AT20" s="78">
        <f t="shared" si="14"/>
        <v>2.4229832253631081E-2</v>
      </c>
      <c r="AU20" s="49">
        <f t="shared" si="14"/>
        <v>1.0034952387755947E-2</v>
      </c>
      <c r="AV20" s="51">
        <f t="shared" si="15"/>
        <v>1.7132392320693513E-2</v>
      </c>
      <c r="AW20" s="20"/>
    </row>
    <row r="21" spans="2:49" x14ac:dyDescent="0.3">
      <c r="B21" s="26"/>
      <c r="C21" s="17" t="s">
        <v>12</v>
      </c>
      <c r="D21" s="51">
        <f>_xlfn.STDEV.P(AJ7:AJ36)</f>
        <v>2.9607045596929979E-3</v>
      </c>
      <c r="E21" s="20"/>
      <c r="F21" s="2"/>
      <c r="G21" s="26"/>
      <c r="H21" s="29">
        <v>44783</v>
      </c>
      <c r="I21" s="71">
        <v>118.6632</v>
      </c>
      <c r="J21" s="71">
        <v>120.7119</v>
      </c>
      <c r="K21" s="71">
        <v>309.36369999999999</v>
      </c>
      <c r="L21" s="72">
        <v>309.36369999999999</v>
      </c>
      <c r="M21" s="20"/>
      <c r="O21" s="26"/>
      <c r="P21" s="37">
        <f t="shared" si="0"/>
        <v>1.7317983768340709E-2</v>
      </c>
      <c r="Q21" s="38">
        <f t="shared" si="1"/>
        <v>1.6686593082433532E-2</v>
      </c>
      <c r="R21" s="40">
        <f t="shared" si="2"/>
        <v>1.7002288425387119E-2</v>
      </c>
      <c r="S21" s="20"/>
      <c r="U21" s="26"/>
      <c r="V21" s="37">
        <f t="shared" si="3"/>
        <v>1.7317983768340709E-2</v>
      </c>
      <c r="W21" s="38">
        <f t="shared" si="4"/>
        <v>1.6686593082433532E-2</v>
      </c>
      <c r="X21" s="40">
        <f t="shared" si="5"/>
        <v>1.7002288425387119E-2</v>
      </c>
      <c r="Y21" s="20"/>
      <c r="AA21" s="26"/>
      <c r="AB21" s="37">
        <f t="shared" si="6"/>
        <v>1.7264830208522916E-2</v>
      </c>
      <c r="AC21" s="38">
        <f t="shared" si="7"/>
        <v>0</v>
      </c>
      <c r="AD21" s="40">
        <f t="shared" si="8"/>
        <v>8.632415104261458E-3</v>
      </c>
      <c r="AE21" s="20"/>
      <c r="AG21" s="26"/>
      <c r="AH21" s="37">
        <f t="shared" si="9"/>
        <v>1.7264830208522916E-2</v>
      </c>
      <c r="AI21" s="38">
        <f t="shared" si="10"/>
        <v>0</v>
      </c>
      <c r="AJ21" s="40">
        <f t="shared" si="11"/>
        <v>8.632415104261458E-3</v>
      </c>
      <c r="AK21" s="20"/>
      <c r="AM21" s="26"/>
      <c r="AN21" s="78">
        <f t="shared" si="12"/>
        <v>1.7291406988431811E-2</v>
      </c>
      <c r="AO21" s="49">
        <f t="shared" si="12"/>
        <v>8.3432965412167659E-3</v>
      </c>
      <c r="AP21" s="51">
        <f t="shared" si="13"/>
        <v>1.2817351764824288E-2</v>
      </c>
      <c r="AQ21" s="20"/>
      <c r="AS21" s="26"/>
      <c r="AT21" s="78">
        <f t="shared" si="14"/>
        <v>1.7291406988431811E-2</v>
      </c>
      <c r="AU21" s="49">
        <f t="shared" si="14"/>
        <v>8.3432965412167659E-3</v>
      </c>
      <c r="AV21" s="51">
        <f t="shared" si="15"/>
        <v>1.2817351764824288E-2</v>
      </c>
      <c r="AW21" s="20"/>
    </row>
    <row r="22" spans="2:49" x14ac:dyDescent="0.3">
      <c r="B22" s="26"/>
      <c r="C22" s="18" t="s">
        <v>13</v>
      </c>
      <c r="D22" s="77">
        <f>(AJ42-D20)/D21</f>
        <v>3.4709570268455781</v>
      </c>
      <c r="E22" s="20"/>
      <c r="F22" s="2"/>
      <c r="G22" s="26"/>
      <c r="H22" s="29">
        <v>44782</v>
      </c>
      <c r="I22" s="71">
        <v>117.5112</v>
      </c>
      <c r="J22" s="71">
        <v>118.657</v>
      </c>
      <c r="K22" s="71">
        <v>304.28620000000001</v>
      </c>
      <c r="L22" s="72">
        <v>304.28620000000001</v>
      </c>
      <c r="M22" s="20"/>
      <c r="O22" s="26"/>
      <c r="P22" s="37">
        <f t="shared" si="0"/>
        <v>1.1572939356092752E-2</v>
      </c>
      <c r="Q22" s="38">
        <f t="shared" si="1"/>
        <v>9.8208955124815759E-3</v>
      </c>
      <c r="R22" s="40">
        <f t="shared" si="2"/>
        <v>1.0696917434287164E-2</v>
      </c>
      <c r="S22" s="20"/>
      <c r="U22" s="26"/>
      <c r="V22" s="37">
        <f t="shared" si="3"/>
        <v>1.1572939356092752E-2</v>
      </c>
      <c r="W22" s="38">
        <f t="shared" si="4"/>
        <v>9.8208955124815759E-3</v>
      </c>
      <c r="X22" s="40">
        <f t="shared" si="5"/>
        <v>1.0696917434287164E-2</v>
      </c>
      <c r="Y22" s="20"/>
      <c r="AA22" s="26"/>
      <c r="AB22" s="37">
        <f t="shared" si="6"/>
        <v>9.7505599466263145E-3</v>
      </c>
      <c r="AC22" s="38">
        <f t="shared" si="7"/>
        <v>0</v>
      </c>
      <c r="AD22" s="40">
        <f t="shared" si="8"/>
        <v>4.8752799733131572E-3</v>
      </c>
      <c r="AE22" s="20"/>
      <c r="AG22" s="26"/>
      <c r="AH22" s="37">
        <f t="shared" si="9"/>
        <v>9.7505599466263145E-3</v>
      </c>
      <c r="AI22" s="38">
        <f t="shared" si="10"/>
        <v>0</v>
      </c>
      <c r="AJ22" s="40">
        <f t="shared" si="11"/>
        <v>4.8752799733131572E-3</v>
      </c>
      <c r="AK22" s="20"/>
      <c r="AM22" s="26"/>
      <c r="AN22" s="78">
        <f t="shared" si="12"/>
        <v>1.0661749651359534E-2</v>
      </c>
      <c r="AO22" s="49">
        <f t="shared" si="12"/>
        <v>4.9104477562407879E-3</v>
      </c>
      <c r="AP22" s="51">
        <f t="shared" si="13"/>
        <v>7.7860987038001605E-3</v>
      </c>
      <c r="AQ22" s="20"/>
      <c r="AS22" s="26"/>
      <c r="AT22" s="78">
        <f t="shared" si="14"/>
        <v>1.0661749651359534E-2</v>
      </c>
      <c r="AU22" s="49">
        <f t="shared" si="14"/>
        <v>4.9104477562407879E-3</v>
      </c>
      <c r="AV22" s="51">
        <f t="shared" si="15"/>
        <v>7.7860987038001605E-3</v>
      </c>
      <c r="AW22" s="20"/>
    </row>
    <row r="23" spans="2:49" ht="18" x14ac:dyDescent="0.35">
      <c r="B23" s="26"/>
      <c r="C23" s="222" t="s">
        <v>15</v>
      </c>
      <c r="D23" s="224"/>
      <c r="E23" s="20"/>
      <c r="F23" s="2"/>
      <c r="G23" s="26"/>
      <c r="H23" s="29">
        <v>44781</v>
      </c>
      <c r="I23" s="71">
        <v>117.3917</v>
      </c>
      <c r="J23" s="71">
        <v>117.29949999999999</v>
      </c>
      <c r="K23" s="71">
        <v>301.32690000000002</v>
      </c>
      <c r="L23" s="72">
        <v>301.32690000000002</v>
      </c>
      <c r="M23" s="20"/>
      <c r="O23" s="26"/>
      <c r="P23" s="37">
        <f t="shared" si="0"/>
        <v>-4.6813269614565736E-3</v>
      </c>
      <c r="Q23" s="38">
        <f t="shared" si="1"/>
        <v>2.9106107989152752E-3</v>
      </c>
      <c r="R23" s="40">
        <f t="shared" si="2"/>
        <v>-8.8535808127064922E-4</v>
      </c>
      <c r="S23" s="20"/>
      <c r="U23" s="26"/>
      <c r="V23" s="37">
        <f t="shared" si="3"/>
        <v>4.6813269614565736E-3</v>
      </c>
      <c r="W23" s="38">
        <f t="shared" si="4"/>
        <v>2.9106107989152752E-3</v>
      </c>
      <c r="X23" s="40">
        <f t="shared" si="5"/>
        <v>3.7959688801859244E-3</v>
      </c>
      <c r="Y23" s="20"/>
      <c r="AA23" s="26"/>
      <c r="AB23" s="37">
        <f t="shared" si="6"/>
        <v>-7.8540476030252045E-4</v>
      </c>
      <c r="AC23" s="38">
        <f t="shared" si="7"/>
        <v>0</v>
      </c>
      <c r="AD23" s="40">
        <f t="shared" si="8"/>
        <v>-3.9270238015126022E-4</v>
      </c>
      <c r="AE23" s="20"/>
      <c r="AG23" s="26"/>
      <c r="AH23" s="37">
        <f t="shared" si="9"/>
        <v>7.8540476030252045E-4</v>
      </c>
      <c r="AI23" s="38">
        <f t="shared" si="10"/>
        <v>0</v>
      </c>
      <c r="AJ23" s="40">
        <f t="shared" si="11"/>
        <v>3.9270238015126022E-4</v>
      </c>
      <c r="AK23" s="20"/>
      <c r="AM23" s="26"/>
      <c r="AN23" s="78">
        <f t="shared" si="12"/>
        <v>-2.7333658608795471E-3</v>
      </c>
      <c r="AO23" s="49">
        <f t="shared" si="12"/>
        <v>1.4553053994576376E-3</v>
      </c>
      <c r="AP23" s="51">
        <f t="shared" si="13"/>
        <v>-6.3903023071095475E-4</v>
      </c>
      <c r="AQ23" s="20"/>
      <c r="AS23" s="26"/>
      <c r="AT23" s="78">
        <f t="shared" si="14"/>
        <v>2.7333658608795471E-3</v>
      </c>
      <c r="AU23" s="49">
        <f t="shared" si="14"/>
        <v>1.4553053994576376E-3</v>
      </c>
      <c r="AV23" s="51">
        <f t="shared" si="15"/>
        <v>2.0943356301685923E-3</v>
      </c>
      <c r="AW23" s="20"/>
    </row>
    <row r="24" spans="2:49" x14ac:dyDescent="0.3">
      <c r="B24" s="26"/>
      <c r="C24" s="16" t="s">
        <v>10</v>
      </c>
      <c r="D24" s="76">
        <f>AP42</f>
        <v>-6.5062284085685143E-3</v>
      </c>
      <c r="E24" s="20"/>
      <c r="F24" s="2"/>
      <c r="G24" s="26"/>
      <c r="H24" s="29">
        <v>44778</v>
      </c>
      <c r="I24" s="71">
        <v>118.4387</v>
      </c>
      <c r="J24" s="71">
        <v>117.85120000000001</v>
      </c>
      <c r="K24" s="71">
        <v>300.45240000000001</v>
      </c>
      <c r="L24" s="72">
        <v>300.45240000000001</v>
      </c>
      <c r="M24" s="20"/>
      <c r="O24" s="26"/>
      <c r="P24" s="37">
        <f t="shared" si="0"/>
        <v>-1.6400553010381595E-3</v>
      </c>
      <c r="Q24" s="38">
        <f t="shared" si="1"/>
        <v>-5.4554575199485878E-4</v>
      </c>
      <c r="R24" s="40">
        <f t="shared" si="2"/>
        <v>-1.0928005265165091E-3</v>
      </c>
      <c r="S24" s="20"/>
      <c r="U24" s="26"/>
      <c r="V24" s="37">
        <f t="shared" si="3"/>
        <v>1.6400553010381595E-3</v>
      </c>
      <c r="W24" s="38">
        <f t="shared" si="4"/>
        <v>5.4554575199485878E-4</v>
      </c>
      <c r="X24" s="40">
        <f t="shared" si="5"/>
        <v>1.0928005265165091E-3</v>
      </c>
      <c r="Y24" s="20"/>
      <c r="AA24" s="26"/>
      <c r="AB24" s="37">
        <f t="shared" si="6"/>
        <v>-4.9603719054666382E-3</v>
      </c>
      <c r="AC24" s="38">
        <f t="shared" si="7"/>
        <v>0</v>
      </c>
      <c r="AD24" s="40">
        <f t="shared" si="8"/>
        <v>-2.4801859527333191E-3</v>
      </c>
      <c r="AE24" s="20"/>
      <c r="AG24" s="26"/>
      <c r="AH24" s="37">
        <f t="shared" si="9"/>
        <v>4.9603719054666382E-3</v>
      </c>
      <c r="AI24" s="38">
        <f t="shared" si="10"/>
        <v>0</v>
      </c>
      <c r="AJ24" s="40">
        <f t="shared" si="11"/>
        <v>2.4801859527333191E-3</v>
      </c>
      <c r="AK24" s="20"/>
      <c r="AM24" s="26"/>
      <c r="AN24" s="78">
        <f t="shared" si="12"/>
        <v>-3.3002136032523987E-3</v>
      </c>
      <c r="AO24" s="49">
        <f t="shared" si="12"/>
        <v>-2.7277287599742939E-4</v>
      </c>
      <c r="AP24" s="51">
        <f t="shared" si="13"/>
        <v>-1.786493239624914E-3</v>
      </c>
      <c r="AQ24" s="20"/>
      <c r="AS24" s="26"/>
      <c r="AT24" s="78">
        <f t="shared" si="14"/>
        <v>3.3002136032523987E-3</v>
      </c>
      <c r="AU24" s="49">
        <f t="shared" si="14"/>
        <v>2.7277287599742939E-4</v>
      </c>
      <c r="AV24" s="51">
        <f t="shared" si="15"/>
        <v>1.786493239624914E-3</v>
      </c>
      <c r="AW24" s="20"/>
    </row>
    <row r="25" spans="2:49" x14ac:dyDescent="0.3">
      <c r="B25" s="26"/>
      <c r="C25" s="17" t="s">
        <v>11</v>
      </c>
      <c r="D25" s="51">
        <f>AVERAGE(AV7:AV36)</f>
        <v>6.2829127692917161E-3</v>
      </c>
      <c r="E25" s="20"/>
      <c r="F25" s="2"/>
      <c r="G25" s="26"/>
      <c r="H25" s="29">
        <v>44777</v>
      </c>
      <c r="I25" s="71">
        <v>118.06610000000001</v>
      </c>
      <c r="J25" s="71">
        <v>118.0448</v>
      </c>
      <c r="K25" s="71">
        <v>300.6164</v>
      </c>
      <c r="L25" s="72">
        <v>300.6164</v>
      </c>
      <c r="M25" s="20"/>
      <c r="O25" s="26"/>
      <c r="P25" s="37">
        <f t="shared" si="0"/>
        <v>1.4940353121735545E-3</v>
      </c>
      <c r="Q25" s="38">
        <f t="shared" si="1"/>
        <v>-1.7443615414272271E-3</v>
      </c>
      <c r="R25" s="40">
        <f t="shared" si="2"/>
        <v>-1.2516311462683631E-4</v>
      </c>
      <c r="S25" s="20"/>
      <c r="U25" s="26"/>
      <c r="V25" s="37">
        <f t="shared" si="3"/>
        <v>1.4940353121735545E-3</v>
      </c>
      <c r="W25" s="38">
        <f t="shared" si="4"/>
        <v>1.7443615414272271E-3</v>
      </c>
      <c r="X25" s="40">
        <f t="shared" si="5"/>
        <v>1.6191984268003907E-3</v>
      </c>
      <c r="Y25" s="20"/>
      <c r="AA25" s="26"/>
      <c r="AB25" s="37">
        <f t="shared" si="6"/>
        <v>-1.8040741584596047E-4</v>
      </c>
      <c r="AC25" s="38">
        <f t="shared" si="7"/>
        <v>0</v>
      </c>
      <c r="AD25" s="40">
        <f t="shared" si="8"/>
        <v>-9.0203707922980236E-5</v>
      </c>
      <c r="AE25" s="20"/>
      <c r="AG25" s="26"/>
      <c r="AH25" s="37">
        <f t="shared" si="9"/>
        <v>1.8040741584596047E-4</v>
      </c>
      <c r="AI25" s="38">
        <f t="shared" si="10"/>
        <v>0</v>
      </c>
      <c r="AJ25" s="40">
        <f t="shared" si="11"/>
        <v>9.0203707922980236E-5</v>
      </c>
      <c r="AK25" s="20"/>
      <c r="AM25" s="26"/>
      <c r="AN25" s="78">
        <f t="shared" si="12"/>
        <v>6.5681394816379706E-4</v>
      </c>
      <c r="AO25" s="49">
        <f t="shared" si="12"/>
        <v>-8.7218077071361355E-4</v>
      </c>
      <c r="AP25" s="51">
        <f t="shared" si="13"/>
        <v>-1.0768341127490825E-4</v>
      </c>
      <c r="AQ25" s="20"/>
      <c r="AS25" s="26"/>
      <c r="AT25" s="78">
        <f t="shared" si="14"/>
        <v>8.3722136400975742E-4</v>
      </c>
      <c r="AU25" s="49">
        <f t="shared" si="14"/>
        <v>8.7218077071361355E-4</v>
      </c>
      <c r="AV25" s="51">
        <f t="shared" si="15"/>
        <v>8.5470106736168549E-4</v>
      </c>
      <c r="AW25" s="20"/>
    </row>
    <row r="26" spans="2:49" x14ac:dyDescent="0.3">
      <c r="B26" s="26"/>
      <c r="C26" s="17" t="s">
        <v>12</v>
      </c>
      <c r="D26" s="51">
        <f>_xlfn.STDEV.P(AV7:AV36)</f>
        <v>4.2533470718926058E-3</v>
      </c>
      <c r="E26" s="20"/>
      <c r="F26" s="2"/>
      <c r="G26" s="26"/>
      <c r="H26" s="29">
        <v>44776</v>
      </c>
      <c r="I26" s="71">
        <v>117.8973</v>
      </c>
      <c r="J26" s="71">
        <v>117.8687</v>
      </c>
      <c r="K26" s="71">
        <v>301.14170000000001</v>
      </c>
      <c r="L26" s="72">
        <v>301.14170000000001</v>
      </c>
      <c r="M26" s="20"/>
      <c r="O26" s="26"/>
      <c r="P26" s="37">
        <f t="shared" si="0"/>
        <v>7.2251145320738255E-4</v>
      </c>
      <c r="Q26" s="38">
        <f t="shared" si="1"/>
        <v>-6.9045368713547706E-3</v>
      </c>
      <c r="R26" s="40">
        <f t="shared" si="2"/>
        <v>-3.091012709073694E-3</v>
      </c>
      <c r="S26" s="20"/>
      <c r="U26" s="26"/>
      <c r="V26" s="37">
        <f t="shared" si="3"/>
        <v>7.2251145320738255E-4</v>
      </c>
      <c r="W26" s="38">
        <f t="shared" si="4"/>
        <v>6.9045368713547706E-3</v>
      </c>
      <c r="X26" s="40">
        <f t="shared" si="5"/>
        <v>3.8135241622810766E-3</v>
      </c>
      <c r="Y26" s="20"/>
      <c r="AA26" s="26"/>
      <c r="AB26" s="37">
        <f t="shared" si="6"/>
        <v>-2.4258401167793743E-4</v>
      </c>
      <c r="AC26" s="38">
        <f t="shared" si="7"/>
        <v>0</v>
      </c>
      <c r="AD26" s="40">
        <f t="shared" si="8"/>
        <v>-1.2129200583896872E-4</v>
      </c>
      <c r="AE26" s="20"/>
      <c r="AG26" s="26"/>
      <c r="AH26" s="37">
        <f t="shared" si="9"/>
        <v>2.4258401167793743E-4</v>
      </c>
      <c r="AI26" s="38">
        <f t="shared" si="10"/>
        <v>0</v>
      </c>
      <c r="AJ26" s="40">
        <f t="shared" si="11"/>
        <v>1.2129200583896872E-4</v>
      </c>
      <c r="AK26" s="20"/>
      <c r="AM26" s="26"/>
      <c r="AN26" s="78">
        <f t="shared" si="12"/>
        <v>2.3996372076472256E-4</v>
      </c>
      <c r="AO26" s="49">
        <f t="shared" si="12"/>
        <v>-3.4522684356773853E-3</v>
      </c>
      <c r="AP26" s="51">
        <f t="shared" si="13"/>
        <v>-1.6061523574563315E-3</v>
      </c>
      <c r="AQ26" s="20"/>
      <c r="AS26" s="26"/>
      <c r="AT26" s="78">
        <f t="shared" si="14"/>
        <v>4.8254773244265996E-4</v>
      </c>
      <c r="AU26" s="49">
        <f t="shared" si="14"/>
        <v>3.4522684356773853E-3</v>
      </c>
      <c r="AV26" s="51">
        <f t="shared" si="15"/>
        <v>1.9674080840600227E-3</v>
      </c>
      <c r="AW26" s="20"/>
    </row>
    <row r="27" spans="2:49" x14ac:dyDescent="0.3">
      <c r="B27" s="26"/>
      <c r="C27" s="18" t="s">
        <v>13</v>
      </c>
      <c r="D27" s="77">
        <f>(AV42-D25)/D26</f>
        <v>5.2503507356014965E-2</v>
      </c>
      <c r="E27" s="20"/>
      <c r="F27" s="2"/>
      <c r="G27" s="26"/>
      <c r="H27" s="29">
        <v>44775</v>
      </c>
      <c r="I27" s="71">
        <v>119.1058</v>
      </c>
      <c r="J27" s="71">
        <v>117.78360000000001</v>
      </c>
      <c r="K27" s="71">
        <v>303.23540000000003</v>
      </c>
      <c r="L27" s="72">
        <v>303.23540000000003</v>
      </c>
      <c r="M27" s="20"/>
      <c r="O27" s="26"/>
      <c r="P27" s="37">
        <f t="shared" si="0"/>
        <v>-1.6858467170770639E-2</v>
      </c>
      <c r="Q27" s="38">
        <f t="shared" si="1"/>
        <v>-8.3346414462495255E-3</v>
      </c>
      <c r="R27" s="40">
        <f t="shared" si="2"/>
        <v>-1.2596554308510081E-2</v>
      </c>
      <c r="S27" s="20"/>
      <c r="U27" s="26"/>
      <c r="V27" s="37">
        <f t="shared" si="3"/>
        <v>1.6858467170770639E-2</v>
      </c>
      <c r="W27" s="38">
        <f t="shared" si="4"/>
        <v>8.3346414462495255E-3</v>
      </c>
      <c r="X27" s="40">
        <f t="shared" si="5"/>
        <v>1.2596554308510081E-2</v>
      </c>
      <c r="Y27" s="20"/>
      <c r="AA27" s="26"/>
      <c r="AB27" s="37">
        <f t="shared" si="6"/>
        <v>-1.1101054692550617E-2</v>
      </c>
      <c r="AC27" s="38">
        <f t="shared" si="7"/>
        <v>0</v>
      </c>
      <c r="AD27" s="40">
        <f t="shared" si="8"/>
        <v>-5.5505273462753083E-3</v>
      </c>
      <c r="AE27" s="20"/>
      <c r="AG27" s="26"/>
      <c r="AH27" s="37">
        <f t="shared" si="9"/>
        <v>1.1101054692550617E-2</v>
      </c>
      <c r="AI27" s="38">
        <f t="shared" si="10"/>
        <v>0</v>
      </c>
      <c r="AJ27" s="40">
        <f t="shared" si="11"/>
        <v>5.5505273462753083E-3</v>
      </c>
      <c r="AK27" s="20"/>
      <c r="AM27" s="26"/>
      <c r="AN27" s="78">
        <f t="shared" si="12"/>
        <v>-1.3979760931660628E-2</v>
      </c>
      <c r="AO27" s="49">
        <f t="shared" si="12"/>
        <v>-4.1673207231247627E-3</v>
      </c>
      <c r="AP27" s="51">
        <f t="shared" si="13"/>
        <v>-9.0735408273926958E-3</v>
      </c>
      <c r="AQ27" s="20"/>
      <c r="AS27" s="26"/>
      <c r="AT27" s="78">
        <f t="shared" si="14"/>
        <v>1.3979760931660628E-2</v>
      </c>
      <c r="AU27" s="49">
        <f t="shared" si="14"/>
        <v>4.1673207231247627E-3</v>
      </c>
      <c r="AV27" s="51">
        <f t="shared" si="15"/>
        <v>9.0735408273926958E-3</v>
      </c>
      <c r="AW27" s="20"/>
    </row>
    <row r="28" spans="2:49" x14ac:dyDescent="0.3">
      <c r="B28" s="27"/>
      <c r="C28" s="21"/>
      <c r="D28" s="21"/>
      <c r="E28" s="22"/>
      <c r="F28" s="2"/>
      <c r="G28" s="26"/>
      <c r="H28" s="29">
        <v>44774</v>
      </c>
      <c r="I28" s="71">
        <v>120.3045</v>
      </c>
      <c r="J28" s="71">
        <v>119.80329999999999</v>
      </c>
      <c r="K28" s="71">
        <v>305.78399999999999</v>
      </c>
      <c r="L28" s="72">
        <v>305.78399999999999</v>
      </c>
      <c r="M28" s="20"/>
      <c r="O28" s="26"/>
      <c r="P28" s="37">
        <f t="shared" si="0"/>
        <v>-1.6611260229669984E-2</v>
      </c>
      <c r="Q28" s="38">
        <f t="shared" si="1"/>
        <v>-2.0186244848338825E-2</v>
      </c>
      <c r="R28" s="40">
        <f t="shared" si="2"/>
        <v>-1.8398752539004404E-2</v>
      </c>
      <c r="S28" s="20"/>
      <c r="U28" s="26"/>
      <c r="V28" s="37">
        <f t="shared" si="3"/>
        <v>1.6611260229669984E-2</v>
      </c>
      <c r="W28" s="38">
        <f t="shared" si="4"/>
        <v>2.0186244848338825E-2</v>
      </c>
      <c r="X28" s="40">
        <f t="shared" si="5"/>
        <v>1.8398752539004404E-2</v>
      </c>
      <c r="Y28" s="20"/>
      <c r="AA28" s="26"/>
      <c r="AB28" s="37">
        <f t="shared" si="6"/>
        <v>-4.1660952000965165E-3</v>
      </c>
      <c r="AC28" s="38">
        <f t="shared" si="7"/>
        <v>0</v>
      </c>
      <c r="AD28" s="40">
        <f t="shared" si="8"/>
        <v>-2.0830476000482582E-3</v>
      </c>
      <c r="AE28" s="20"/>
      <c r="AG28" s="26"/>
      <c r="AH28" s="37">
        <f t="shared" si="9"/>
        <v>4.1660952000965165E-3</v>
      </c>
      <c r="AI28" s="38">
        <f t="shared" si="10"/>
        <v>0</v>
      </c>
      <c r="AJ28" s="40">
        <f t="shared" si="11"/>
        <v>2.0830476000482582E-3</v>
      </c>
      <c r="AK28" s="20"/>
      <c r="AM28" s="26"/>
      <c r="AN28" s="78">
        <f t="shared" si="12"/>
        <v>-1.038867771488325E-2</v>
      </c>
      <c r="AO28" s="49">
        <f t="shared" si="12"/>
        <v>-1.0093122424169413E-2</v>
      </c>
      <c r="AP28" s="51">
        <f t="shared" si="13"/>
        <v>-1.0240900069526332E-2</v>
      </c>
      <c r="AQ28" s="20"/>
      <c r="AS28" s="26"/>
      <c r="AT28" s="78">
        <f t="shared" si="14"/>
        <v>1.038867771488325E-2</v>
      </c>
      <c r="AU28" s="49">
        <f t="shared" si="14"/>
        <v>1.0093122424169413E-2</v>
      </c>
      <c r="AV28" s="51">
        <f t="shared" si="15"/>
        <v>1.0240900069526332E-2</v>
      </c>
      <c r="AW28" s="20"/>
    </row>
    <row r="29" spans="2:49" x14ac:dyDescent="0.3">
      <c r="G29" s="26"/>
      <c r="H29" s="29">
        <v>44771</v>
      </c>
      <c r="I29" s="71">
        <v>120.6708</v>
      </c>
      <c r="J29" s="71">
        <v>121.827</v>
      </c>
      <c r="K29" s="71">
        <v>312.0838</v>
      </c>
      <c r="L29" s="72">
        <v>312.0838</v>
      </c>
      <c r="M29" s="20"/>
      <c r="O29" s="26"/>
      <c r="P29" s="37">
        <f t="shared" si="0"/>
        <v>1.2793451721325701E-2</v>
      </c>
      <c r="Q29" s="38">
        <f t="shared" si="1"/>
        <v>1.0584323569565204E-2</v>
      </c>
      <c r="R29" s="40">
        <f t="shared" si="2"/>
        <v>1.1688887645445453E-2</v>
      </c>
      <c r="S29" s="20"/>
      <c r="U29" s="26"/>
      <c r="V29" s="37">
        <f t="shared" si="3"/>
        <v>1.2793451721325701E-2</v>
      </c>
      <c r="W29" s="38">
        <f t="shared" si="4"/>
        <v>1.0584323569565204E-2</v>
      </c>
      <c r="X29" s="40">
        <f t="shared" si="5"/>
        <v>1.1688887645445453E-2</v>
      </c>
      <c r="Y29" s="20"/>
      <c r="AA29" s="26"/>
      <c r="AB29" s="37">
        <f t="shared" si="6"/>
        <v>9.581439751787494E-3</v>
      </c>
      <c r="AC29" s="38">
        <f t="shared" si="7"/>
        <v>0</v>
      </c>
      <c r="AD29" s="40">
        <f t="shared" si="8"/>
        <v>4.790719875893747E-3</v>
      </c>
      <c r="AE29" s="20"/>
      <c r="AG29" s="26"/>
      <c r="AH29" s="37">
        <f t="shared" si="9"/>
        <v>9.581439751787494E-3</v>
      </c>
      <c r="AI29" s="38">
        <f t="shared" si="10"/>
        <v>0</v>
      </c>
      <c r="AJ29" s="40">
        <f t="shared" si="11"/>
        <v>4.790719875893747E-3</v>
      </c>
      <c r="AK29" s="20"/>
      <c r="AM29" s="26"/>
      <c r="AN29" s="78">
        <f t="shared" si="12"/>
        <v>1.1187445736556598E-2</v>
      </c>
      <c r="AO29" s="49">
        <f t="shared" si="12"/>
        <v>5.2921617847826018E-3</v>
      </c>
      <c r="AP29" s="51">
        <f t="shared" si="13"/>
        <v>8.2398037606696006E-3</v>
      </c>
      <c r="AQ29" s="20"/>
      <c r="AS29" s="26"/>
      <c r="AT29" s="78">
        <f t="shared" si="14"/>
        <v>1.1187445736556598E-2</v>
      </c>
      <c r="AU29" s="49">
        <f t="shared" si="14"/>
        <v>5.2921617847826018E-3</v>
      </c>
      <c r="AV29" s="51">
        <f t="shared" si="15"/>
        <v>8.2398037606696006E-3</v>
      </c>
      <c r="AW29" s="20"/>
    </row>
    <row r="30" spans="2:49" x14ac:dyDescent="0.3">
      <c r="G30" s="26"/>
      <c r="H30" s="29">
        <v>44770</v>
      </c>
      <c r="I30" s="71">
        <v>121.2052</v>
      </c>
      <c r="J30" s="71">
        <v>120.2881</v>
      </c>
      <c r="K30" s="71">
        <v>308.8152</v>
      </c>
      <c r="L30" s="72">
        <v>308.8152</v>
      </c>
      <c r="M30" s="20"/>
      <c r="O30" s="26"/>
      <c r="P30" s="37">
        <f t="shared" si="0"/>
        <v>2.9290426291179589E-3</v>
      </c>
      <c r="Q30" s="38">
        <f t="shared" si="1"/>
        <v>-1.3728009283238117E-4</v>
      </c>
      <c r="R30" s="40">
        <f t="shared" si="2"/>
        <v>1.3958812681427889E-3</v>
      </c>
      <c r="S30" s="20"/>
      <c r="U30" s="26"/>
      <c r="V30" s="37">
        <f t="shared" si="3"/>
        <v>2.9290426291179589E-3</v>
      </c>
      <c r="W30" s="38">
        <f t="shared" si="4"/>
        <v>1.3728009283238117E-4</v>
      </c>
      <c r="X30" s="40">
        <f t="shared" si="5"/>
        <v>1.53316136097517E-3</v>
      </c>
      <c r="Y30" s="20"/>
      <c r="AA30" s="26"/>
      <c r="AB30" s="37">
        <f t="shared" si="6"/>
        <v>-7.5665070475524551E-3</v>
      </c>
      <c r="AC30" s="38">
        <f t="shared" si="7"/>
        <v>0</v>
      </c>
      <c r="AD30" s="40">
        <f t="shared" si="8"/>
        <v>-3.7832535237762276E-3</v>
      </c>
      <c r="AE30" s="20"/>
      <c r="AG30" s="26"/>
      <c r="AH30" s="37">
        <f t="shared" si="9"/>
        <v>7.5665070475524551E-3</v>
      </c>
      <c r="AI30" s="38">
        <f t="shared" si="10"/>
        <v>0</v>
      </c>
      <c r="AJ30" s="40">
        <f t="shared" si="11"/>
        <v>3.7832535237762276E-3</v>
      </c>
      <c r="AK30" s="20"/>
      <c r="AM30" s="26"/>
      <c r="AN30" s="78">
        <f t="shared" si="12"/>
        <v>-2.3187322092172481E-3</v>
      </c>
      <c r="AO30" s="49">
        <f t="shared" si="12"/>
        <v>-6.8640046416190587E-5</v>
      </c>
      <c r="AP30" s="51">
        <f t="shared" si="13"/>
        <v>-1.1936861278167195E-3</v>
      </c>
      <c r="AQ30" s="20"/>
      <c r="AS30" s="26"/>
      <c r="AT30" s="78">
        <f t="shared" si="14"/>
        <v>5.247774838335207E-3</v>
      </c>
      <c r="AU30" s="49">
        <f t="shared" si="14"/>
        <v>6.8640046416190587E-5</v>
      </c>
      <c r="AV30" s="51">
        <f t="shared" si="15"/>
        <v>2.6582074423756987E-3</v>
      </c>
      <c r="AW30" s="20"/>
    </row>
    <row r="31" spans="2:49" x14ac:dyDescent="0.3">
      <c r="G31" s="26"/>
      <c r="H31" s="29">
        <v>44769</v>
      </c>
      <c r="I31" s="71">
        <v>118.87569999999999</v>
      </c>
      <c r="J31" s="71">
        <v>119.93680000000001</v>
      </c>
      <c r="K31" s="71">
        <v>308.85759999999999</v>
      </c>
      <c r="L31" s="72">
        <v>308.85759999999999</v>
      </c>
      <c r="M31" s="20"/>
      <c r="O31" s="26"/>
      <c r="P31" s="37">
        <f t="shared" si="0"/>
        <v>5.0134700871890371E-3</v>
      </c>
      <c r="Q31" s="38">
        <f t="shared" si="1"/>
        <v>9.0899170596525844E-3</v>
      </c>
      <c r="R31" s="40">
        <f t="shared" si="2"/>
        <v>7.0516935734208103E-3</v>
      </c>
      <c r="S31" s="20"/>
      <c r="U31" s="26"/>
      <c r="V31" s="37">
        <f t="shared" si="3"/>
        <v>5.0134700871890371E-3</v>
      </c>
      <c r="W31" s="38">
        <f t="shared" si="4"/>
        <v>9.0899170596525844E-3</v>
      </c>
      <c r="X31" s="40">
        <f t="shared" si="5"/>
        <v>7.0516935734208103E-3</v>
      </c>
      <c r="Y31" s="20"/>
      <c r="AA31" s="26"/>
      <c r="AB31" s="37">
        <f t="shared" si="6"/>
        <v>8.926130403438301E-3</v>
      </c>
      <c r="AC31" s="38">
        <f t="shared" si="7"/>
        <v>0</v>
      </c>
      <c r="AD31" s="40">
        <f t="shared" si="8"/>
        <v>4.4630652017191505E-3</v>
      </c>
      <c r="AE31" s="20"/>
      <c r="AG31" s="26"/>
      <c r="AH31" s="37">
        <f t="shared" si="9"/>
        <v>8.926130403438301E-3</v>
      </c>
      <c r="AI31" s="38">
        <f t="shared" si="10"/>
        <v>0</v>
      </c>
      <c r="AJ31" s="40">
        <f t="shared" si="11"/>
        <v>4.4630652017191505E-3</v>
      </c>
      <c r="AK31" s="20"/>
      <c r="AM31" s="26"/>
      <c r="AN31" s="78">
        <f t="shared" si="12"/>
        <v>6.9698002453136686E-3</v>
      </c>
      <c r="AO31" s="49">
        <f t="shared" si="12"/>
        <v>4.5449585298262922E-3</v>
      </c>
      <c r="AP31" s="51">
        <f t="shared" si="13"/>
        <v>5.7573793875699804E-3</v>
      </c>
      <c r="AQ31" s="20"/>
      <c r="AS31" s="26"/>
      <c r="AT31" s="78">
        <f t="shared" si="14"/>
        <v>6.9698002453136686E-3</v>
      </c>
      <c r="AU31" s="49">
        <f t="shared" si="14"/>
        <v>4.5449585298262922E-3</v>
      </c>
      <c r="AV31" s="51">
        <f t="shared" si="15"/>
        <v>5.7573793875699804E-3</v>
      </c>
      <c r="AW31" s="20"/>
    </row>
    <row r="32" spans="2:49" x14ac:dyDescent="0.3">
      <c r="B32" s="2"/>
      <c r="C32" s="2"/>
      <c r="D32" s="2"/>
      <c r="E32" s="2"/>
      <c r="G32" s="26"/>
      <c r="H32" s="29">
        <v>44768</v>
      </c>
      <c r="I32" s="71">
        <v>119.08069999999999</v>
      </c>
      <c r="J32" s="71">
        <v>119.3385</v>
      </c>
      <c r="K32" s="71">
        <v>306.0754</v>
      </c>
      <c r="L32" s="72">
        <v>306.0754</v>
      </c>
      <c r="M32" s="20"/>
      <c r="O32" s="26"/>
      <c r="P32" s="37">
        <f t="shared" si="0"/>
        <v>1.0726505860830625E-2</v>
      </c>
      <c r="Q32" s="38">
        <f t="shared" si="1"/>
        <v>6.190161226907645E-3</v>
      </c>
      <c r="R32" s="40">
        <f t="shared" si="2"/>
        <v>8.4583335438691357E-3</v>
      </c>
      <c r="S32" s="20"/>
      <c r="U32" s="26"/>
      <c r="V32" s="37">
        <f t="shared" si="3"/>
        <v>1.0726505860830625E-2</v>
      </c>
      <c r="W32" s="38">
        <f t="shared" si="4"/>
        <v>6.190161226907645E-3</v>
      </c>
      <c r="X32" s="40">
        <f t="shared" si="5"/>
        <v>8.4583335438691357E-3</v>
      </c>
      <c r="Y32" s="20"/>
      <c r="AA32" s="26"/>
      <c r="AB32" s="37">
        <f t="shared" si="6"/>
        <v>2.1649184124715687E-3</v>
      </c>
      <c r="AC32" s="38">
        <f t="shared" si="7"/>
        <v>0</v>
      </c>
      <c r="AD32" s="40">
        <f t="shared" si="8"/>
        <v>1.0824592062357843E-3</v>
      </c>
      <c r="AE32" s="20"/>
      <c r="AG32" s="26"/>
      <c r="AH32" s="37">
        <f t="shared" si="9"/>
        <v>2.1649184124715687E-3</v>
      </c>
      <c r="AI32" s="38">
        <f t="shared" si="10"/>
        <v>0</v>
      </c>
      <c r="AJ32" s="40">
        <f t="shared" si="11"/>
        <v>1.0824592062357843E-3</v>
      </c>
      <c r="AK32" s="20"/>
      <c r="AM32" s="26"/>
      <c r="AN32" s="78">
        <f t="shared" si="12"/>
        <v>6.4457121366510968E-3</v>
      </c>
      <c r="AO32" s="49">
        <f t="shared" si="12"/>
        <v>3.0950806134538225E-3</v>
      </c>
      <c r="AP32" s="51">
        <f t="shared" si="13"/>
        <v>4.7703963750524592E-3</v>
      </c>
      <c r="AQ32" s="20"/>
      <c r="AS32" s="26"/>
      <c r="AT32" s="78">
        <f t="shared" si="14"/>
        <v>6.4457121366510968E-3</v>
      </c>
      <c r="AU32" s="49">
        <f t="shared" si="14"/>
        <v>3.0950806134538225E-3</v>
      </c>
      <c r="AV32" s="51">
        <f t="shared" si="15"/>
        <v>4.7703963750524592E-3</v>
      </c>
      <c r="AW32" s="20"/>
    </row>
    <row r="33" spans="7:49" x14ac:dyDescent="0.3">
      <c r="G33" s="26"/>
      <c r="H33" s="29">
        <v>44767</v>
      </c>
      <c r="I33" s="71">
        <v>116.4509</v>
      </c>
      <c r="J33" s="71">
        <v>118.072</v>
      </c>
      <c r="K33" s="71">
        <v>304.19240000000002</v>
      </c>
      <c r="L33" s="72">
        <v>304.19240000000002</v>
      </c>
      <c r="M33" s="20"/>
      <c r="O33" s="26"/>
      <c r="P33" s="37">
        <f t="shared" si="0"/>
        <v>1.3288295246628157E-2</v>
      </c>
      <c r="Q33" s="38">
        <f t="shared" si="1"/>
        <v>1.3003871290013728E-2</v>
      </c>
      <c r="R33" s="40">
        <f t="shared" si="2"/>
        <v>1.3146083268320943E-2</v>
      </c>
      <c r="S33" s="20"/>
      <c r="U33" s="26"/>
      <c r="V33" s="37">
        <f t="shared" si="3"/>
        <v>1.3288295246628157E-2</v>
      </c>
      <c r="W33" s="38">
        <f t="shared" si="4"/>
        <v>1.3003871290013728E-2</v>
      </c>
      <c r="X33" s="40">
        <f t="shared" si="5"/>
        <v>1.3146083268320943E-2</v>
      </c>
      <c r="Y33" s="20"/>
      <c r="AA33" s="26"/>
      <c r="AB33" s="37">
        <f t="shared" si="6"/>
        <v>1.3920888546159783E-2</v>
      </c>
      <c r="AC33" s="38">
        <f t="shared" si="7"/>
        <v>0</v>
      </c>
      <c r="AD33" s="40">
        <f t="shared" si="8"/>
        <v>6.9604442730798917E-3</v>
      </c>
      <c r="AE33" s="20"/>
      <c r="AG33" s="26"/>
      <c r="AH33" s="37">
        <f t="shared" si="9"/>
        <v>1.3920888546159783E-2</v>
      </c>
      <c r="AI33" s="38">
        <f t="shared" si="10"/>
        <v>0</v>
      </c>
      <c r="AJ33" s="40">
        <f t="shared" si="11"/>
        <v>6.9604442730798917E-3</v>
      </c>
      <c r="AK33" s="20"/>
      <c r="AM33" s="26"/>
      <c r="AN33" s="78">
        <f t="shared" si="12"/>
        <v>1.360459189639397E-2</v>
      </c>
      <c r="AO33" s="49">
        <f t="shared" si="12"/>
        <v>6.5019356450068642E-3</v>
      </c>
      <c r="AP33" s="51">
        <f t="shared" si="13"/>
        <v>1.0053263770700416E-2</v>
      </c>
      <c r="AQ33" s="20"/>
      <c r="AS33" s="26"/>
      <c r="AT33" s="78">
        <f t="shared" si="14"/>
        <v>1.360459189639397E-2</v>
      </c>
      <c r="AU33" s="49">
        <f t="shared" si="14"/>
        <v>6.5019356450068642E-3</v>
      </c>
      <c r="AV33" s="51">
        <f t="shared" si="15"/>
        <v>1.0053263770700416E-2</v>
      </c>
      <c r="AW33" s="20"/>
    </row>
    <row r="34" spans="7:49" x14ac:dyDescent="0.3">
      <c r="G34" s="26"/>
      <c r="H34" s="29">
        <v>44764</v>
      </c>
      <c r="I34" s="71">
        <v>115.9106</v>
      </c>
      <c r="J34" s="71">
        <v>116.5236</v>
      </c>
      <c r="K34" s="71">
        <v>300.28750000000002</v>
      </c>
      <c r="L34" s="72">
        <v>300.28750000000002</v>
      </c>
      <c r="M34" s="20"/>
      <c r="O34" s="26"/>
      <c r="P34" s="37">
        <f t="shared" si="0"/>
        <v>5.7657981142042883E-3</v>
      </c>
      <c r="Q34" s="38">
        <f t="shared" si="1"/>
        <v>-2.3382735647176547E-3</v>
      </c>
      <c r="R34" s="40">
        <f t="shared" si="2"/>
        <v>1.7137622747433168E-3</v>
      </c>
      <c r="S34" s="20"/>
      <c r="U34" s="26"/>
      <c r="V34" s="37">
        <f t="shared" si="3"/>
        <v>5.7657981142042883E-3</v>
      </c>
      <c r="W34" s="38">
        <f t="shared" si="4"/>
        <v>2.3382735647176547E-3</v>
      </c>
      <c r="X34" s="40">
        <f t="shared" si="5"/>
        <v>4.0520358394609719E-3</v>
      </c>
      <c r="Y34" s="20"/>
      <c r="AA34" s="26"/>
      <c r="AB34" s="37">
        <f t="shared" si="6"/>
        <v>5.2885585960214124E-3</v>
      </c>
      <c r="AC34" s="38">
        <f t="shared" si="7"/>
        <v>0</v>
      </c>
      <c r="AD34" s="40">
        <f t="shared" si="8"/>
        <v>2.6442792980107062E-3</v>
      </c>
      <c r="AE34" s="20"/>
      <c r="AG34" s="26"/>
      <c r="AH34" s="37">
        <f t="shared" si="9"/>
        <v>5.2885585960214124E-3</v>
      </c>
      <c r="AI34" s="38">
        <f t="shared" si="10"/>
        <v>0</v>
      </c>
      <c r="AJ34" s="40">
        <f t="shared" si="11"/>
        <v>2.6442792980107062E-3</v>
      </c>
      <c r="AK34" s="20"/>
      <c r="AM34" s="26"/>
      <c r="AN34" s="78">
        <f t="shared" si="12"/>
        <v>5.5271783551128504E-3</v>
      </c>
      <c r="AO34" s="49">
        <f t="shared" si="12"/>
        <v>-1.1691367823588273E-3</v>
      </c>
      <c r="AP34" s="51">
        <f t="shared" si="13"/>
        <v>2.1790207863770115E-3</v>
      </c>
      <c r="AQ34" s="20"/>
      <c r="AS34" s="26"/>
      <c r="AT34" s="78">
        <f t="shared" si="14"/>
        <v>5.5271783551128504E-3</v>
      </c>
      <c r="AU34" s="49">
        <f t="shared" si="14"/>
        <v>1.1691367823588273E-3</v>
      </c>
      <c r="AV34" s="51">
        <f t="shared" si="15"/>
        <v>3.3481575687358388E-3</v>
      </c>
      <c r="AW34" s="20"/>
    </row>
    <row r="35" spans="7:49" x14ac:dyDescent="0.3">
      <c r="G35" s="26"/>
      <c r="H35" s="29">
        <v>44763</v>
      </c>
      <c r="I35" s="71">
        <v>116.75839999999999</v>
      </c>
      <c r="J35" s="71">
        <v>115.8556</v>
      </c>
      <c r="K35" s="71">
        <v>300.99130000000002</v>
      </c>
      <c r="L35" s="72">
        <v>300.99130000000002</v>
      </c>
      <c r="M35" s="20"/>
      <c r="O35" s="26"/>
      <c r="P35" s="37">
        <f t="shared" si="0"/>
        <v>-1.4451181750746936E-2</v>
      </c>
      <c r="Q35" s="38">
        <f t="shared" si="1"/>
        <v>-1.8060701914412794E-2</v>
      </c>
      <c r="R35" s="40">
        <f t="shared" si="2"/>
        <v>-1.6255941832579866E-2</v>
      </c>
      <c r="S35" s="20"/>
      <c r="U35" s="26"/>
      <c r="V35" s="37">
        <f t="shared" si="3"/>
        <v>1.4451181750746936E-2</v>
      </c>
      <c r="W35" s="38">
        <f t="shared" si="4"/>
        <v>1.8060701914412794E-2</v>
      </c>
      <c r="X35" s="40">
        <f t="shared" si="5"/>
        <v>1.6255941832579866E-2</v>
      </c>
      <c r="Y35" s="20"/>
      <c r="AA35" s="26"/>
      <c r="AB35" s="37">
        <f t="shared" si="6"/>
        <v>-7.7322059911749319E-3</v>
      </c>
      <c r="AC35" s="38">
        <f t="shared" si="7"/>
        <v>0</v>
      </c>
      <c r="AD35" s="40">
        <f t="shared" si="8"/>
        <v>-3.8661029955874659E-3</v>
      </c>
      <c r="AE35" s="20"/>
      <c r="AG35" s="26"/>
      <c r="AH35" s="37">
        <f t="shared" si="9"/>
        <v>7.7322059911749319E-3</v>
      </c>
      <c r="AI35" s="38">
        <f t="shared" si="10"/>
        <v>0</v>
      </c>
      <c r="AJ35" s="40">
        <f t="shared" si="11"/>
        <v>3.8661029955874659E-3</v>
      </c>
      <c r="AK35" s="20"/>
      <c r="AM35" s="26"/>
      <c r="AN35" s="78">
        <f t="shared" si="12"/>
        <v>-1.1091693870960933E-2</v>
      </c>
      <c r="AO35" s="49">
        <f t="shared" si="12"/>
        <v>-9.030350957206397E-3</v>
      </c>
      <c r="AP35" s="51">
        <f t="shared" si="13"/>
        <v>-1.0061022414083666E-2</v>
      </c>
      <c r="AQ35" s="20"/>
      <c r="AS35" s="26"/>
      <c r="AT35" s="78">
        <f t="shared" si="14"/>
        <v>1.1091693870960933E-2</v>
      </c>
      <c r="AU35" s="49">
        <f t="shared" si="14"/>
        <v>9.030350957206397E-3</v>
      </c>
      <c r="AV35" s="51">
        <f t="shared" si="15"/>
        <v>1.0061022414083666E-2</v>
      </c>
      <c r="AW35" s="20"/>
    </row>
    <row r="36" spans="7:49" x14ac:dyDescent="0.3">
      <c r="G36" s="26"/>
      <c r="H36" s="29">
        <v>44762</v>
      </c>
      <c r="I36" s="71">
        <v>115.6793</v>
      </c>
      <c r="J36" s="71">
        <v>117.5544</v>
      </c>
      <c r="K36" s="71">
        <v>306.5274</v>
      </c>
      <c r="L36" s="72">
        <v>306.5274</v>
      </c>
      <c r="M36" s="20"/>
      <c r="O36" s="26"/>
      <c r="P36" s="44">
        <f t="shared" si="0"/>
        <v>1.2994802079168293E-2</v>
      </c>
      <c r="Q36" s="45">
        <f t="shared" si="1"/>
        <v>5.5634014201288075E-3</v>
      </c>
      <c r="R36" s="47">
        <f t="shared" si="2"/>
        <v>9.2791017496485495E-3</v>
      </c>
      <c r="S36" s="20"/>
      <c r="T36" s="3"/>
      <c r="U36" s="26"/>
      <c r="V36" s="44">
        <f t="shared" si="3"/>
        <v>1.2994802079168293E-2</v>
      </c>
      <c r="W36" s="45">
        <f t="shared" si="4"/>
        <v>5.5634014201288075E-3</v>
      </c>
      <c r="X36" s="47">
        <f t="shared" si="5"/>
        <v>9.2791017496485495E-3</v>
      </c>
      <c r="Y36" s="20"/>
      <c r="AA36" s="17"/>
      <c r="AB36" s="44">
        <f t="shared" si="6"/>
        <v>1.6209468764074499E-2</v>
      </c>
      <c r="AC36" s="45">
        <f t="shared" si="7"/>
        <v>0</v>
      </c>
      <c r="AD36" s="47">
        <f t="shared" si="8"/>
        <v>8.1047343820372496E-3</v>
      </c>
      <c r="AE36" s="17"/>
      <c r="AF36" s="3"/>
      <c r="AG36" s="17"/>
      <c r="AH36" s="44">
        <f t="shared" si="9"/>
        <v>1.6209468764074499E-2</v>
      </c>
      <c r="AI36" s="45">
        <f t="shared" si="10"/>
        <v>0</v>
      </c>
      <c r="AJ36" s="47">
        <f t="shared" si="11"/>
        <v>8.1047343820372496E-3</v>
      </c>
      <c r="AK36" s="17"/>
      <c r="AL36" s="3"/>
      <c r="AM36" s="17"/>
      <c r="AN36" s="52">
        <f t="shared" si="12"/>
        <v>1.4602135421621396E-2</v>
      </c>
      <c r="AO36" s="53">
        <f t="shared" si="12"/>
        <v>2.7817007100644038E-3</v>
      </c>
      <c r="AP36" s="55">
        <f t="shared" si="13"/>
        <v>8.6919180658429004E-3</v>
      </c>
      <c r="AQ36" s="17"/>
      <c r="AR36" s="3"/>
      <c r="AS36" s="17"/>
      <c r="AT36" s="52">
        <f t="shared" si="14"/>
        <v>1.4602135421621396E-2</v>
      </c>
      <c r="AU36" s="53">
        <f t="shared" si="14"/>
        <v>2.7817007100644038E-3</v>
      </c>
      <c r="AV36" s="55">
        <f t="shared" si="15"/>
        <v>8.6919180658429004E-3</v>
      </c>
      <c r="AW36" s="17"/>
    </row>
    <row r="37" spans="7:49" x14ac:dyDescent="0.3">
      <c r="G37" s="26"/>
      <c r="H37" s="58">
        <v>44761</v>
      </c>
      <c r="I37" s="73">
        <v>116.3772</v>
      </c>
      <c r="J37" s="73">
        <v>116.04640000000001</v>
      </c>
      <c r="K37" s="73">
        <v>304.83150000000001</v>
      </c>
      <c r="L37" s="74">
        <v>304.83150000000001</v>
      </c>
      <c r="M37" s="20"/>
      <c r="O37" s="27"/>
      <c r="P37" s="21"/>
      <c r="Q37" s="21"/>
      <c r="R37" s="21"/>
      <c r="S37" s="22"/>
      <c r="U37" s="27"/>
      <c r="V37" s="21"/>
      <c r="W37" s="21"/>
      <c r="X37" s="21"/>
      <c r="Y37" s="22"/>
      <c r="AA37" s="27"/>
      <c r="AB37" s="21"/>
      <c r="AC37" s="21"/>
      <c r="AD37" s="21"/>
      <c r="AE37" s="22"/>
      <c r="AG37" s="27"/>
      <c r="AH37" s="21"/>
      <c r="AI37" s="21"/>
      <c r="AJ37" s="21"/>
      <c r="AK37" s="22"/>
      <c r="AM37" s="27"/>
      <c r="AN37" s="21"/>
      <c r="AO37" s="21"/>
      <c r="AP37" s="21"/>
      <c r="AQ37" s="22"/>
      <c r="AS37" s="27"/>
      <c r="AT37" s="21"/>
      <c r="AU37" s="21"/>
      <c r="AV37" s="21"/>
      <c r="AW37" s="22"/>
    </row>
    <row r="38" spans="7:49" x14ac:dyDescent="0.3">
      <c r="G38" s="27"/>
      <c r="H38" s="32"/>
      <c r="I38" s="79"/>
      <c r="J38" s="79"/>
      <c r="K38" s="79"/>
      <c r="L38" s="79"/>
      <c r="M38" s="22"/>
    </row>
    <row r="39" spans="7:49" x14ac:dyDescent="0.3">
      <c r="H39" s="28"/>
      <c r="O39" s="23"/>
      <c r="P39" s="24"/>
      <c r="Q39" s="24"/>
      <c r="R39" s="24"/>
      <c r="S39" s="25"/>
      <c r="U39" s="23"/>
      <c r="V39" s="24"/>
      <c r="W39" s="24"/>
      <c r="X39" s="24"/>
      <c r="Y39" s="25"/>
      <c r="AA39" s="23"/>
      <c r="AB39" s="24"/>
      <c r="AC39" s="24"/>
      <c r="AD39" s="24"/>
      <c r="AE39" s="25"/>
      <c r="AG39" s="23"/>
      <c r="AH39" s="24"/>
      <c r="AI39" s="24"/>
      <c r="AJ39" s="24"/>
      <c r="AK39" s="25"/>
      <c r="AM39" s="23"/>
      <c r="AN39" s="24"/>
      <c r="AO39" s="24"/>
      <c r="AP39" s="24"/>
      <c r="AQ39" s="25"/>
      <c r="AS39" s="23"/>
      <c r="AT39" s="24"/>
      <c r="AU39" s="24"/>
      <c r="AV39" s="24"/>
      <c r="AW39" s="25"/>
    </row>
    <row r="40" spans="7:49" ht="18" x14ac:dyDescent="0.35">
      <c r="H40" s="28"/>
      <c r="O40" s="26"/>
      <c r="P40" s="211" t="s">
        <v>74</v>
      </c>
      <c r="Q40" s="212"/>
      <c r="R40" s="213"/>
      <c r="S40" s="20"/>
      <c r="U40" s="26"/>
      <c r="V40" s="214" t="s">
        <v>75</v>
      </c>
      <c r="W40" s="215"/>
      <c r="X40" s="216"/>
      <c r="Y40" s="20"/>
      <c r="AA40" s="26"/>
      <c r="AB40" s="211" t="s">
        <v>70</v>
      </c>
      <c r="AC40" s="212"/>
      <c r="AD40" s="213"/>
      <c r="AE40" s="20"/>
      <c r="AG40" s="26"/>
      <c r="AH40" s="214" t="s">
        <v>71</v>
      </c>
      <c r="AI40" s="215"/>
      <c r="AJ40" s="216"/>
      <c r="AK40" s="20"/>
      <c r="AM40" s="26"/>
      <c r="AN40" s="211" t="s">
        <v>184</v>
      </c>
      <c r="AO40" s="212"/>
      <c r="AP40" s="213"/>
      <c r="AQ40" s="20"/>
      <c r="AS40" s="26"/>
      <c r="AT40" s="214" t="s">
        <v>183</v>
      </c>
      <c r="AU40" s="215"/>
      <c r="AV40" s="216"/>
      <c r="AW40" s="20"/>
    </row>
    <row r="41" spans="7:49" x14ac:dyDescent="0.3">
      <c r="H41" s="28"/>
      <c r="O41" s="26"/>
      <c r="P41" s="33" t="s">
        <v>89</v>
      </c>
      <c r="Q41" s="34" t="s">
        <v>90</v>
      </c>
      <c r="R41" s="36" t="s">
        <v>9</v>
      </c>
      <c r="S41" s="20"/>
      <c r="U41" s="26"/>
      <c r="V41" s="56" t="s">
        <v>89</v>
      </c>
      <c r="W41" s="57" t="s">
        <v>90</v>
      </c>
      <c r="X41" s="36" t="s">
        <v>9</v>
      </c>
      <c r="Y41" s="20"/>
      <c r="AA41" s="26"/>
      <c r="AB41" s="33" t="s">
        <v>89</v>
      </c>
      <c r="AC41" s="34" t="s">
        <v>90</v>
      </c>
      <c r="AD41" s="36" t="s">
        <v>9</v>
      </c>
      <c r="AE41" s="20"/>
      <c r="AG41" s="26"/>
      <c r="AH41" s="56" t="s">
        <v>89</v>
      </c>
      <c r="AI41" s="57" t="s">
        <v>90</v>
      </c>
      <c r="AJ41" s="36" t="s">
        <v>9</v>
      </c>
      <c r="AK41" s="20"/>
      <c r="AM41" s="26"/>
      <c r="AN41" s="56" t="s">
        <v>89</v>
      </c>
      <c r="AO41" s="57" t="s">
        <v>90</v>
      </c>
      <c r="AP41" s="36" t="s">
        <v>9</v>
      </c>
      <c r="AQ41" s="20"/>
      <c r="AS41" s="26"/>
      <c r="AT41" s="56" t="s">
        <v>89</v>
      </c>
      <c r="AU41" s="57" t="s">
        <v>90</v>
      </c>
      <c r="AV41" s="36" t="s">
        <v>9</v>
      </c>
      <c r="AW41" s="20"/>
    </row>
    <row r="42" spans="7:49" x14ac:dyDescent="0.3">
      <c r="H42" s="28"/>
      <c r="O42" s="26"/>
      <c r="P42" s="44">
        <f>IF(OR(D9="",J7=""),"",(D9-J7)/J7)</f>
        <v>-1.2009284982886463E-2</v>
      </c>
      <c r="Q42" s="53">
        <f>IF(OR(D10="",L7=""),"",(D10-L7)/L7)</f>
        <v>0</v>
      </c>
      <c r="R42" s="55">
        <f>AVERAGE(P42:Q42)</f>
        <v>-6.0046424914432317E-3</v>
      </c>
      <c r="S42" s="20"/>
      <c r="U42" s="26"/>
      <c r="V42" s="41">
        <f>IFERROR(SQRT((P42)^2),"")</f>
        <v>1.2009284982886463E-2</v>
      </c>
      <c r="W42" s="42">
        <f>IFERROR(SQRT((Q42)^2),"")</f>
        <v>0</v>
      </c>
      <c r="X42" s="66">
        <f>AVERAGE(V42:W42)</f>
        <v>6.0046424914432317E-3</v>
      </c>
      <c r="Y42" s="20"/>
      <c r="AA42" s="26"/>
      <c r="AB42" s="44">
        <f>IFERROR((D9-I6)/I6,"")</f>
        <v>-1.4015628651387594E-2</v>
      </c>
      <c r="AC42" s="53" t="str">
        <f>IFERROR((D10-K6)/K6,"")</f>
        <v/>
      </c>
      <c r="AD42" s="55">
        <f>AVERAGE(AB42:AC42)</f>
        <v>-1.4015628651387594E-2</v>
      </c>
      <c r="AE42" s="20"/>
      <c r="AG42" s="26"/>
      <c r="AH42" s="41">
        <f>IFERROR(SQRT((AB42)^2),"")</f>
        <v>1.4015628651387594E-2</v>
      </c>
      <c r="AI42" s="42" t="str">
        <f>IFERROR(SQRT((AC42)^2),"")</f>
        <v/>
      </c>
      <c r="AJ42" s="66">
        <f>AVERAGE(AH42:AI42)</f>
        <v>1.4015628651387594E-2</v>
      </c>
      <c r="AK42" s="20"/>
      <c r="AM42" s="26"/>
      <c r="AN42" s="41">
        <f>AVERAGE(P42,AB42)</f>
        <v>-1.3012456817137029E-2</v>
      </c>
      <c r="AO42" s="42">
        <f>AVERAGE(Q42,AC42)</f>
        <v>0</v>
      </c>
      <c r="AP42" s="66">
        <f>AVERAGE(AN42:AO42)</f>
        <v>-6.5062284085685143E-3</v>
      </c>
      <c r="AQ42" s="20"/>
      <c r="AS42" s="26"/>
      <c r="AT42" s="41">
        <f>IFERROR(SQRT((AN42)^2),"")</f>
        <v>1.3012456817137029E-2</v>
      </c>
      <c r="AU42" s="42">
        <f>IFERROR(SQRT((AO42)^2),"")</f>
        <v>0</v>
      </c>
      <c r="AV42" s="66">
        <f>AVERAGE(AT42:AU42)</f>
        <v>6.5062284085685143E-3</v>
      </c>
      <c r="AW42" s="20"/>
    </row>
    <row r="43" spans="7:49" x14ac:dyDescent="0.3">
      <c r="H43" s="28"/>
      <c r="O43" s="27"/>
      <c r="P43" s="21"/>
      <c r="Q43" s="21"/>
      <c r="R43" s="21"/>
      <c r="S43" s="22"/>
      <c r="U43" s="27"/>
      <c r="V43" s="21"/>
      <c r="W43" s="21"/>
      <c r="X43" s="21"/>
      <c r="Y43" s="22"/>
      <c r="AA43" s="27"/>
      <c r="AB43" s="21"/>
      <c r="AC43" s="21"/>
      <c r="AD43" s="21"/>
      <c r="AE43" s="22"/>
      <c r="AG43" s="27"/>
      <c r="AH43" s="21"/>
      <c r="AI43" s="21"/>
      <c r="AJ43" s="21"/>
      <c r="AK43" s="22"/>
      <c r="AM43" s="27"/>
      <c r="AN43" s="21"/>
      <c r="AO43" s="21"/>
      <c r="AP43" s="21"/>
      <c r="AQ43" s="22"/>
      <c r="AS43" s="27"/>
      <c r="AT43" s="21"/>
      <c r="AU43" s="21"/>
      <c r="AV43" s="21"/>
      <c r="AW43" s="22"/>
    </row>
    <row r="44" spans="7:49" x14ac:dyDescent="0.3">
      <c r="H44" s="28"/>
    </row>
    <row r="45" spans="7:49" x14ac:dyDescent="0.3">
      <c r="H45" s="28"/>
    </row>
    <row r="46" spans="7:49" x14ac:dyDescent="0.3">
      <c r="H46" s="28"/>
    </row>
    <row r="47" spans="7:49" x14ac:dyDescent="0.3">
      <c r="H47" s="28"/>
    </row>
    <row r="48" spans="7:49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21">
    <mergeCell ref="AH40:AJ40"/>
    <mergeCell ref="AN40:AP40"/>
    <mergeCell ref="AT40:AV40"/>
    <mergeCell ref="C13:D13"/>
    <mergeCell ref="C18:D18"/>
    <mergeCell ref="C23:D23"/>
    <mergeCell ref="P40:R40"/>
    <mergeCell ref="V40:X40"/>
    <mergeCell ref="AB40:AD40"/>
    <mergeCell ref="AN3:AP3"/>
    <mergeCell ref="AT3:AV3"/>
    <mergeCell ref="I4:J4"/>
    <mergeCell ref="K4:L4"/>
    <mergeCell ref="C7:D7"/>
    <mergeCell ref="AB3:AD3"/>
    <mergeCell ref="AH3:AJ3"/>
    <mergeCell ref="C12:D12"/>
    <mergeCell ref="B2:E3"/>
    <mergeCell ref="H3:L3"/>
    <mergeCell ref="P3:R3"/>
    <mergeCell ref="V3:X3"/>
  </mergeCells>
  <pageMargins left="0.7" right="0.7" top="0.75" bottom="0.75" header="0.3" footer="0.3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ADF71-C460-45B0-883E-7CDB901285B7}">
  <sheetPr codeName="Sheet9"/>
  <dimension ref="B2:AI160"/>
  <sheetViews>
    <sheetView showGridLines="0" topLeftCell="AB13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8" width="18.5546875" bestFit="1" customWidth="1"/>
    <col min="9" max="10" width="11.33203125" bestFit="1" customWidth="1"/>
    <col min="11" max="13" width="2.88671875" customWidth="1"/>
    <col min="14" max="14" width="60.88671875" bestFit="1" customWidth="1"/>
    <col min="15" max="17" width="2.88671875" customWidth="1"/>
    <col min="18" max="18" width="70.6640625" bestFit="1" customWidth="1"/>
    <col min="19" max="21" width="2.88671875" customWidth="1"/>
    <col min="22" max="22" width="51.44140625" bestFit="1" customWidth="1"/>
    <col min="23" max="25" width="2.88671875" customWidth="1"/>
    <col min="26" max="26" width="61.33203125" bestFit="1" customWidth="1"/>
    <col min="27" max="29" width="2.88671875" customWidth="1"/>
    <col min="30" max="30" width="62" bestFit="1" customWidth="1"/>
    <col min="31" max="33" width="2.88671875" customWidth="1"/>
    <col min="34" max="34" width="72" bestFit="1" customWidth="1"/>
    <col min="35" max="35" width="2.88671875" customWidth="1"/>
  </cols>
  <sheetData>
    <row r="2" spans="2:35" x14ac:dyDescent="0.3">
      <c r="B2" s="128" t="str">
        <f>_xll.TR(".AXVI","CF_Last","CH=Fd RH=IN",C8)</f>
        <v>Updated at 12:40:38</v>
      </c>
      <c r="C2" s="129"/>
      <c r="D2" s="129"/>
      <c r="E2" s="130"/>
      <c r="F2" s="2"/>
      <c r="G2" s="23"/>
      <c r="H2" s="64" t="str">
        <f>_xll.RHistory(".AXVI",".Timestamp;.Open;.Close","NBROWS:32 INTERVAL:1D",,"TSREPEAT:NO CH:Fd",H5)</f>
        <v>Updated at 12:09:15</v>
      </c>
      <c r="I2" s="24"/>
      <c r="J2" s="24"/>
      <c r="K2" s="25"/>
      <c r="M2" s="23"/>
      <c r="N2" s="24"/>
      <c r="O2" s="25"/>
      <c r="Q2" s="23"/>
      <c r="R2" s="24"/>
      <c r="S2" s="25"/>
      <c r="U2" s="23"/>
      <c r="V2" s="24"/>
      <c r="W2" s="25"/>
      <c r="Y2" s="23"/>
      <c r="Z2" s="24"/>
      <c r="AA2" s="25"/>
      <c r="AC2" s="23"/>
      <c r="AD2" s="24"/>
      <c r="AE2" s="25"/>
      <c r="AG2" s="23"/>
      <c r="AH2" s="24"/>
      <c r="AI2" s="25"/>
    </row>
    <row r="3" spans="2:35" ht="18" x14ac:dyDescent="0.35">
      <c r="B3" s="219"/>
      <c r="C3" s="220"/>
      <c r="D3" s="220"/>
      <c r="E3" s="221"/>
      <c r="F3" s="2"/>
      <c r="G3" s="26"/>
      <c r="H3" s="211" t="s">
        <v>97</v>
      </c>
      <c r="I3" s="212"/>
      <c r="J3" s="213"/>
      <c r="K3" s="20"/>
      <c r="M3" s="26"/>
      <c r="N3" s="87" t="s">
        <v>72</v>
      </c>
      <c r="O3" s="20"/>
      <c r="Q3" s="26"/>
      <c r="R3" s="88" t="s">
        <v>73</v>
      </c>
      <c r="S3" s="20"/>
      <c r="U3" s="26"/>
      <c r="V3" s="87" t="s">
        <v>68</v>
      </c>
      <c r="W3" s="20"/>
      <c r="Y3" s="26"/>
      <c r="Z3" s="88" t="s">
        <v>69</v>
      </c>
      <c r="AA3" s="20"/>
      <c r="AC3" s="26"/>
      <c r="AD3" s="87" t="s">
        <v>31</v>
      </c>
      <c r="AE3" s="20"/>
      <c r="AG3" s="26"/>
      <c r="AH3" s="88" t="s">
        <v>32</v>
      </c>
      <c r="AI3" s="20"/>
    </row>
    <row r="4" spans="2:35" x14ac:dyDescent="0.3">
      <c r="F4" s="2"/>
      <c r="G4" s="26"/>
      <c r="H4" s="27"/>
      <c r="I4" s="217" t="s">
        <v>96</v>
      </c>
      <c r="J4" s="218"/>
      <c r="K4" s="20"/>
      <c r="M4" s="26"/>
      <c r="N4" s="36" t="s">
        <v>96</v>
      </c>
      <c r="O4" s="20"/>
      <c r="Q4" s="26"/>
      <c r="R4" s="36" t="s">
        <v>96</v>
      </c>
      <c r="S4" s="20"/>
      <c r="U4" s="26"/>
      <c r="V4" s="36" t="s">
        <v>96</v>
      </c>
      <c r="W4" s="20"/>
      <c r="Y4" s="26"/>
      <c r="Z4" s="36" t="s">
        <v>96</v>
      </c>
      <c r="AA4" s="20"/>
      <c r="AC4" s="26"/>
      <c r="AD4" s="36" t="s">
        <v>96</v>
      </c>
      <c r="AE4" s="20"/>
      <c r="AG4" s="26"/>
      <c r="AH4" s="36" t="s">
        <v>96</v>
      </c>
      <c r="AI4" s="20"/>
    </row>
    <row r="5" spans="2:35" hidden="1" x14ac:dyDescent="0.3">
      <c r="F5" s="2"/>
      <c r="G5" s="26"/>
      <c r="H5" s="110" t="s">
        <v>22</v>
      </c>
      <c r="I5" s="111" t="s">
        <v>201</v>
      </c>
      <c r="J5" s="112" t="s">
        <v>202</v>
      </c>
      <c r="K5" s="20"/>
      <c r="M5" s="26"/>
      <c r="N5" s="17"/>
      <c r="O5" s="20"/>
      <c r="Q5" s="26"/>
      <c r="R5" s="17"/>
      <c r="S5" s="20"/>
      <c r="U5" s="26"/>
      <c r="V5" s="17"/>
      <c r="W5" s="20"/>
      <c r="Y5" s="26"/>
      <c r="Z5" s="17"/>
      <c r="AA5" s="20"/>
      <c r="AC5" s="26"/>
      <c r="AD5" s="17"/>
      <c r="AE5" s="20"/>
      <c r="AG5" s="26"/>
      <c r="AH5" s="17"/>
      <c r="AI5" s="20"/>
    </row>
    <row r="6" spans="2:35" x14ac:dyDescent="0.3">
      <c r="B6" s="23"/>
      <c r="C6" s="63"/>
      <c r="D6" s="24"/>
      <c r="E6" s="25"/>
      <c r="F6" s="2"/>
      <c r="G6" s="26"/>
      <c r="H6" s="29">
        <v>44804</v>
      </c>
      <c r="I6" s="71">
        <v>15.193</v>
      </c>
      <c r="J6" s="72">
        <v>15.15</v>
      </c>
      <c r="K6" s="20"/>
      <c r="M6" s="26"/>
      <c r="N6" s="40">
        <f t="shared" ref="N6:N36" si="0">IF(OR(J6="",J7=""),"",(J6-J7)/J7)</f>
        <v>-8.8970299620567336E-3</v>
      </c>
      <c r="O6" s="20"/>
      <c r="Q6" s="26"/>
      <c r="R6" s="40">
        <f t="shared" ref="R6:R36" si="1">IF(OR(J6="",J7=""),"",SQRT(((J6-J7)/J7)^2))</f>
        <v>8.8970299620567336E-3</v>
      </c>
      <c r="S6" s="20"/>
      <c r="U6" s="26"/>
      <c r="V6" s="40">
        <f t="shared" ref="V6:V36" si="2">IFERROR((J6-I6)/I6,"")</f>
        <v>-2.83025077338243E-3</v>
      </c>
      <c r="W6" s="20"/>
      <c r="Y6" s="26"/>
      <c r="Z6" s="40">
        <f t="shared" ref="Z6:Z36" si="3">IFERROR(SQRT(((J6-I6)/I6)^2),"")</f>
        <v>2.83025077338243E-3</v>
      </c>
      <c r="AA6" s="20"/>
      <c r="AC6" s="26"/>
      <c r="AD6" s="51">
        <f t="shared" ref="AD6:AD36" si="4">IFERROR(AVERAGE(N6,V6),"")</f>
        <v>-5.863640367719582E-3</v>
      </c>
      <c r="AE6" s="20"/>
      <c r="AG6" s="26"/>
      <c r="AH6" s="51">
        <f t="shared" ref="AH6:AH36" si="5">IFERROR(AVERAGE(R6,Z6),"")</f>
        <v>5.863640367719582E-3</v>
      </c>
      <c r="AI6" s="20"/>
    </row>
    <row r="7" spans="2:35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15.548999999999999</v>
      </c>
      <c r="J7" s="72">
        <v>15.286</v>
      </c>
      <c r="K7" s="20"/>
      <c r="M7" s="26"/>
      <c r="N7" s="40">
        <f t="shared" si="0"/>
        <v>-1.8366298484459261E-2</v>
      </c>
      <c r="O7" s="20"/>
      <c r="Q7" s="26"/>
      <c r="R7" s="40">
        <f t="shared" si="1"/>
        <v>1.8366298484459261E-2</v>
      </c>
      <c r="S7" s="20"/>
      <c r="U7" s="26"/>
      <c r="V7" s="40">
        <f t="shared" si="2"/>
        <v>-1.6914271014213125E-2</v>
      </c>
      <c r="W7" s="20"/>
      <c r="Y7" s="26"/>
      <c r="Z7" s="40">
        <f t="shared" si="3"/>
        <v>1.6914271014213125E-2</v>
      </c>
      <c r="AA7" s="20"/>
      <c r="AC7" s="26"/>
      <c r="AD7" s="51">
        <f t="shared" si="4"/>
        <v>-1.7640284749336193E-2</v>
      </c>
      <c r="AE7" s="20"/>
      <c r="AG7" s="26"/>
      <c r="AH7" s="51">
        <f t="shared" si="5"/>
        <v>1.7640284749336193E-2</v>
      </c>
      <c r="AI7" s="20"/>
    </row>
    <row r="8" spans="2:35" x14ac:dyDescent="0.3">
      <c r="B8" s="26"/>
      <c r="C8" s="4"/>
      <c r="D8" s="109" t="s">
        <v>198</v>
      </c>
      <c r="E8" s="20"/>
      <c r="F8" s="2"/>
      <c r="G8" s="26"/>
      <c r="H8" s="29">
        <v>44802</v>
      </c>
      <c r="I8" s="71">
        <v>13.762</v>
      </c>
      <c r="J8" s="72">
        <v>15.571999999999999</v>
      </c>
      <c r="K8" s="20"/>
      <c r="M8" s="26"/>
      <c r="N8" s="40">
        <f t="shared" si="0"/>
        <v>0.13152158116552817</v>
      </c>
      <c r="O8" s="20"/>
      <c r="Q8" s="26"/>
      <c r="R8" s="40">
        <f t="shared" si="1"/>
        <v>0.13152158116552817</v>
      </c>
      <c r="S8" s="20"/>
      <c r="U8" s="26"/>
      <c r="V8" s="40">
        <f t="shared" si="2"/>
        <v>0.13152158116552817</v>
      </c>
      <c r="W8" s="20"/>
      <c r="Y8" s="26"/>
      <c r="Z8" s="40">
        <f t="shared" si="3"/>
        <v>0.13152158116552817</v>
      </c>
      <c r="AA8" s="20"/>
      <c r="AC8" s="26"/>
      <c r="AD8" s="51">
        <f t="shared" si="4"/>
        <v>0.13152158116552817</v>
      </c>
      <c r="AE8" s="20"/>
      <c r="AG8" s="26"/>
      <c r="AH8" s="51">
        <f t="shared" si="5"/>
        <v>0.13152158116552817</v>
      </c>
      <c r="AI8" s="20"/>
    </row>
    <row r="9" spans="2:35" x14ac:dyDescent="0.3">
      <c r="B9" s="26"/>
      <c r="C9" s="85" t="s">
        <v>91</v>
      </c>
      <c r="D9" s="86">
        <v>15.15</v>
      </c>
      <c r="E9" s="20"/>
      <c r="F9" s="2"/>
      <c r="G9" s="26"/>
      <c r="H9" s="29">
        <v>44799</v>
      </c>
      <c r="I9" s="71">
        <v>12.991</v>
      </c>
      <c r="J9" s="72">
        <v>13.762</v>
      </c>
      <c r="K9" s="20"/>
      <c r="M9" s="26"/>
      <c r="N9" s="40">
        <f t="shared" si="0"/>
        <v>5.9348779924563222E-2</v>
      </c>
      <c r="O9" s="20"/>
      <c r="Q9" s="26"/>
      <c r="R9" s="40">
        <f t="shared" si="1"/>
        <v>5.9348779924563222E-2</v>
      </c>
      <c r="S9" s="20"/>
      <c r="U9" s="26"/>
      <c r="V9" s="40">
        <f t="shared" si="2"/>
        <v>5.9348779924563222E-2</v>
      </c>
      <c r="W9" s="20"/>
      <c r="Y9" s="26"/>
      <c r="Z9" s="40">
        <f t="shared" si="3"/>
        <v>5.9348779924563222E-2</v>
      </c>
      <c r="AA9" s="20"/>
      <c r="AC9" s="26"/>
      <c r="AD9" s="51">
        <f t="shared" si="4"/>
        <v>5.9348779924563222E-2</v>
      </c>
      <c r="AE9" s="20"/>
      <c r="AG9" s="26"/>
      <c r="AH9" s="51">
        <f t="shared" si="5"/>
        <v>5.9348779924563222E-2</v>
      </c>
      <c r="AI9" s="20"/>
    </row>
    <row r="10" spans="2:35" x14ac:dyDescent="0.3">
      <c r="B10" s="26"/>
      <c r="C10" s="65"/>
      <c r="D10" s="11"/>
      <c r="E10" s="20"/>
      <c r="F10" s="2"/>
      <c r="G10" s="26"/>
      <c r="H10" s="29">
        <v>44798</v>
      </c>
      <c r="I10" s="71">
        <v>13.962</v>
      </c>
      <c r="J10" s="72">
        <v>12.991</v>
      </c>
      <c r="K10" s="20"/>
      <c r="M10" s="26"/>
      <c r="N10" s="40">
        <f t="shared" si="0"/>
        <v>-6.9545910328033242E-2</v>
      </c>
      <c r="O10" s="20"/>
      <c r="Q10" s="26"/>
      <c r="R10" s="40">
        <f t="shared" si="1"/>
        <v>6.9545910328033242E-2</v>
      </c>
      <c r="S10" s="20"/>
      <c r="U10" s="26"/>
      <c r="V10" s="40">
        <f t="shared" si="2"/>
        <v>-6.9545910328033242E-2</v>
      </c>
      <c r="W10" s="20"/>
      <c r="Y10" s="26"/>
      <c r="Z10" s="40">
        <f t="shared" si="3"/>
        <v>6.9545910328033242E-2</v>
      </c>
      <c r="AA10" s="20"/>
      <c r="AC10" s="26"/>
      <c r="AD10" s="51">
        <f t="shared" si="4"/>
        <v>-6.9545910328033242E-2</v>
      </c>
      <c r="AE10" s="20"/>
      <c r="AG10" s="26"/>
      <c r="AH10" s="51">
        <f t="shared" si="5"/>
        <v>6.9545910328033242E-2</v>
      </c>
      <c r="AI10" s="20"/>
    </row>
    <row r="11" spans="2:35" ht="18" x14ac:dyDescent="0.35">
      <c r="B11" s="26"/>
      <c r="C11" s="231" t="s">
        <v>14</v>
      </c>
      <c r="D11" s="233"/>
      <c r="E11" s="20"/>
      <c r="F11" s="2"/>
      <c r="G11" s="26"/>
      <c r="H11" s="29">
        <v>44797</v>
      </c>
      <c r="I11" s="71">
        <v>14.298999999999999</v>
      </c>
      <c r="J11" s="72">
        <v>13.962</v>
      </c>
      <c r="K11" s="20"/>
      <c r="M11" s="26"/>
      <c r="N11" s="40">
        <f t="shared" si="0"/>
        <v>-2.3568081684033831E-2</v>
      </c>
      <c r="O11" s="20"/>
      <c r="Q11" s="26"/>
      <c r="R11" s="40">
        <f t="shared" si="1"/>
        <v>2.3568081684033831E-2</v>
      </c>
      <c r="S11" s="20"/>
      <c r="U11" s="26"/>
      <c r="V11" s="40">
        <f t="shared" si="2"/>
        <v>-2.3568081684033831E-2</v>
      </c>
      <c r="W11" s="20"/>
      <c r="Y11" s="26"/>
      <c r="Z11" s="40">
        <f t="shared" si="3"/>
        <v>2.3568081684033831E-2</v>
      </c>
      <c r="AA11" s="20"/>
      <c r="AC11" s="26"/>
      <c r="AD11" s="51">
        <f t="shared" si="4"/>
        <v>-2.3568081684033831E-2</v>
      </c>
      <c r="AE11" s="20"/>
      <c r="AG11" s="26"/>
      <c r="AH11" s="51">
        <f t="shared" si="5"/>
        <v>2.3568081684033831E-2</v>
      </c>
      <c r="AI11" s="20"/>
    </row>
    <row r="12" spans="2:35" ht="18" x14ac:dyDescent="0.35">
      <c r="B12" s="26"/>
      <c r="C12" s="222" t="s">
        <v>7</v>
      </c>
      <c r="D12" s="224"/>
      <c r="E12" s="20"/>
      <c r="F12" s="2"/>
      <c r="G12" s="26"/>
      <c r="H12" s="29">
        <v>44796</v>
      </c>
      <c r="I12" s="71">
        <v>14.22</v>
      </c>
      <c r="J12" s="72">
        <v>14.298999999999999</v>
      </c>
      <c r="K12" s="20"/>
      <c r="M12" s="26"/>
      <c r="N12" s="40">
        <f t="shared" si="0"/>
        <v>6.6055319466189463E-2</v>
      </c>
      <c r="O12" s="20"/>
      <c r="Q12" s="26"/>
      <c r="R12" s="40">
        <f t="shared" si="1"/>
        <v>6.6055319466189463E-2</v>
      </c>
      <c r="S12" s="20"/>
      <c r="U12" s="26"/>
      <c r="V12" s="40">
        <f t="shared" si="2"/>
        <v>5.5555555555554742E-3</v>
      </c>
      <c r="W12" s="20"/>
      <c r="Y12" s="26"/>
      <c r="Z12" s="40">
        <f t="shared" si="3"/>
        <v>5.5555555555554742E-3</v>
      </c>
      <c r="AA12" s="20"/>
      <c r="AC12" s="26"/>
      <c r="AD12" s="51">
        <f t="shared" si="4"/>
        <v>3.5805437510872472E-2</v>
      </c>
      <c r="AE12" s="20"/>
      <c r="AG12" s="26"/>
      <c r="AH12" s="51">
        <f t="shared" si="5"/>
        <v>3.5805437510872472E-2</v>
      </c>
      <c r="AI12" s="20"/>
    </row>
    <row r="13" spans="2:35" x14ac:dyDescent="0.3">
      <c r="B13" s="26"/>
      <c r="C13" s="16" t="s">
        <v>10</v>
      </c>
      <c r="D13" s="76">
        <f>N42</f>
        <v>-8.8970299620567336E-3</v>
      </c>
      <c r="E13" s="20"/>
      <c r="F13" s="2"/>
      <c r="G13" s="26"/>
      <c r="H13" s="29">
        <v>44795</v>
      </c>
      <c r="I13" s="71">
        <v>12.611000000000001</v>
      </c>
      <c r="J13" s="72">
        <v>13.413</v>
      </c>
      <c r="K13" s="20"/>
      <c r="M13" s="26"/>
      <c r="N13" s="40">
        <f t="shared" si="0"/>
        <v>6.3595273967171476E-2</v>
      </c>
      <c r="O13" s="20"/>
      <c r="Q13" s="26"/>
      <c r="R13" s="40">
        <f t="shared" si="1"/>
        <v>6.3595273967171476E-2</v>
      </c>
      <c r="S13" s="20"/>
      <c r="U13" s="26"/>
      <c r="V13" s="40">
        <f t="shared" si="2"/>
        <v>6.3595273967171476E-2</v>
      </c>
      <c r="W13" s="20"/>
      <c r="Y13" s="26"/>
      <c r="Z13" s="40">
        <f t="shared" si="3"/>
        <v>6.3595273967171476E-2</v>
      </c>
      <c r="AA13" s="20"/>
      <c r="AC13" s="26"/>
      <c r="AD13" s="51">
        <f t="shared" si="4"/>
        <v>6.3595273967171476E-2</v>
      </c>
      <c r="AE13" s="20"/>
      <c r="AG13" s="26"/>
      <c r="AH13" s="51">
        <f t="shared" si="5"/>
        <v>6.3595273967171476E-2</v>
      </c>
      <c r="AI13" s="20"/>
    </row>
    <row r="14" spans="2:35" x14ac:dyDescent="0.3">
      <c r="B14" s="26"/>
      <c r="C14" s="17" t="s">
        <v>11</v>
      </c>
      <c r="D14" s="51">
        <f>AVERAGE(R7:R36)</f>
        <v>3.6373218178976874E-2</v>
      </c>
      <c r="E14" s="20"/>
      <c r="F14" s="2"/>
      <c r="G14" s="26"/>
      <c r="H14" s="29">
        <v>44792</v>
      </c>
      <c r="I14" s="71">
        <v>12.641</v>
      </c>
      <c r="J14" s="72">
        <v>12.611000000000001</v>
      </c>
      <c r="K14" s="20"/>
      <c r="M14" s="26"/>
      <c r="N14" s="40">
        <f t="shared" si="0"/>
        <v>-2.373229965983653E-3</v>
      </c>
      <c r="O14" s="20"/>
      <c r="Q14" s="26"/>
      <c r="R14" s="40">
        <f t="shared" si="1"/>
        <v>2.373229965983653E-3</v>
      </c>
      <c r="S14" s="20"/>
      <c r="U14" s="26"/>
      <c r="V14" s="40">
        <f t="shared" si="2"/>
        <v>-2.373229965983653E-3</v>
      </c>
      <c r="W14" s="20"/>
      <c r="Y14" s="26"/>
      <c r="Z14" s="40">
        <f t="shared" si="3"/>
        <v>2.373229965983653E-3</v>
      </c>
      <c r="AA14" s="20"/>
      <c r="AC14" s="26"/>
      <c r="AD14" s="51">
        <f t="shared" si="4"/>
        <v>-2.373229965983653E-3</v>
      </c>
      <c r="AE14" s="20"/>
      <c r="AG14" s="26"/>
      <c r="AH14" s="51">
        <f t="shared" si="5"/>
        <v>2.373229965983653E-3</v>
      </c>
      <c r="AI14" s="20"/>
    </row>
    <row r="15" spans="2:35" x14ac:dyDescent="0.3">
      <c r="B15" s="26"/>
      <c r="C15" s="17" t="s">
        <v>12</v>
      </c>
      <c r="D15" s="51">
        <f>_xlfn.STDEV.P(R7:R36)</f>
        <v>2.8116615708979158E-2</v>
      </c>
      <c r="E15" s="20"/>
      <c r="F15" s="2"/>
      <c r="G15" s="26"/>
      <c r="H15" s="29">
        <v>44791</v>
      </c>
      <c r="I15" s="71">
        <v>13.413</v>
      </c>
      <c r="J15" s="72">
        <v>12.641</v>
      </c>
      <c r="K15" s="20"/>
      <c r="M15" s="26"/>
      <c r="N15" s="40">
        <f t="shared" si="0"/>
        <v>-5.7556102288824289E-2</v>
      </c>
      <c r="O15" s="20"/>
      <c r="Q15" s="26"/>
      <c r="R15" s="40">
        <f t="shared" si="1"/>
        <v>5.7556102288824289E-2</v>
      </c>
      <c r="S15" s="20"/>
      <c r="U15" s="26"/>
      <c r="V15" s="40">
        <f t="shared" si="2"/>
        <v>-5.7556102288824289E-2</v>
      </c>
      <c r="W15" s="20"/>
      <c r="Y15" s="26"/>
      <c r="Z15" s="40">
        <f t="shared" si="3"/>
        <v>5.7556102288824289E-2</v>
      </c>
      <c r="AA15" s="20"/>
      <c r="AC15" s="26"/>
      <c r="AD15" s="51">
        <f t="shared" si="4"/>
        <v>-5.7556102288824289E-2</v>
      </c>
      <c r="AE15" s="20"/>
      <c r="AG15" s="26"/>
      <c r="AH15" s="51">
        <f t="shared" si="5"/>
        <v>5.7556102288824289E-2</v>
      </c>
      <c r="AI15" s="20"/>
    </row>
    <row r="16" spans="2:35" x14ac:dyDescent="0.3">
      <c r="B16" s="26"/>
      <c r="C16" s="18" t="s">
        <v>13</v>
      </c>
      <c r="D16" s="77">
        <f>(R42-D14)/D15</f>
        <v>-0.97722245455542167</v>
      </c>
      <c r="E16" s="20"/>
      <c r="F16" s="2"/>
      <c r="G16" s="26"/>
      <c r="H16" s="29">
        <v>44790</v>
      </c>
      <c r="I16" s="71">
        <v>12.747</v>
      </c>
      <c r="J16" s="72">
        <v>13.413</v>
      </c>
      <c r="K16" s="20"/>
      <c r="M16" s="26"/>
      <c r="N16" s="40">
        <f t="shared" si="0"/>
        <v>-3.7252368647717492E-2</v>
      </c>
      <c r="O16" s="20"/>
      <c r="Q16" s="26"/>
      <c r="R16" s="40">
        <f t="shared" si="1"/>
        <v>3.7252368647717492E-2</v>
      </c>
      <c r="S16" s="20"/>
      <c r="U16" s="26"/>
      <c r="V16" s="40">
        <f t="shared" si="2"/>
        <v>5.2247587667686543E-2</v>
      </c>
      <c r="W16" s="20"/>
      <c r="Y16" s="26"/>
      <c r="Z16" s="40">
        <f t="shared" si="3"/>
        <v>5.2247587667686543E-2</v>
      </c>
      <c r="AA16" s="20"/>
      <c r="AC16" s="26"/>
      <c r="AD16" s="51">
        <f t="shared" si="4"/>
        <v>7.4976095099845257E-3</v>
      </c>
      <c r="AE16" s="20"/>
      <c r="AG16" s="26"/>
      <c r="AH16" s="51">
        <f t="shared" si="5"/>
        <v>4.4749978157702014E-2</v>
      </c>
      <c r="AI16" s="20"/>
    </row>
    <row r="17" spans="2:35" ht="18" x14ac:dyDescent="0.35">
      <c r="B17" s="26"/>
      <c r="C17" s="222" t="s">
        <v>8</v>
      </c>
      <c r="D17" s="224"/>
      <c r="E17" s="20"/>
      <c r="F17" s="2"/>
      <c r="G17" s="26"/>
      <c r="H17" s="29">
        <v>44789</v>
      </c>
      <c r="I17" s="71">
        <v>12.432</v>
      </c>
      <c r="J17" s="72">
        <v>13.932</v>
      </c>
      <c r="K17" s="20"/>
      <c r="M17" s="26"/>
      <c r="N17" s="40">
        <f t="shared" si="0"/>
        <v>-1.5197568389057741E-2</v>
      </c>
      <c r="O17" s="20"/>
      <c r="Q17" s="26"/>
      <c r="R17" s="40">
        <f t="shared" si="1"/>
        <v>1.5197568389057741E-2</v>
      </c>
      <c r="S17" s="20"/>
      <c r="U17" s="26"/>
      <c r="V17" s="40">
        <f t="shared" si="2"/>
        <v>0.12065637065637065</v>
      </c>
      <c r="W17" s="20"/>
      <c r="Y17" s="26"/>
      <c r="Z17" s="40">
        <f t="shared" si="3"/>
        <v>0.12065637065637065</v>
      </c>
      <c r="AA17" s="20"/>
      <c r="AC17" s="26"/>
      <c r="AD17" s="51">
        <f t="shared" si="4"/>
        <v>5.2729401133656456E-2</v>
      </c>
      <c r="AE17" s="20"/>
      <c r="AG17" s="26"/>
      <c r="AH17" s="51">
        <f t="shared" si="5"/>
        <v>6.7926969522714195E-2</v>
      </c>
      <c r="AI17" s="20"/>
    </row>
    <row r="18" spans="2:35" x14ac:dyDescent="0.3">
      <c r="B18" s="26"/>
      <c r="C18" s="16" t="s">
        <v>10</v>
      </c>
      <c r="D18" s="76">
        <f>V42</f>
        <v>-2.83025077338243E-3</v>
      </c>
      <c r="E18" s="20"/>
      <c r="F18" s="2"/>
      <c r="G18" s="26"/>
      <c r="H18" s="29">
        <v>44788</v>
      </c>
      <c r="I18" s="71">
        <v>13.965999999999999</v>
      </c>
      <c r="J18" s="72">
        <v>14.147</v>
      </c>
      <c r="K18" s="20"/>
      <c r="M18" s="26"/>
      <c r="N18" s="40">
        <f t="shared" si="0"/>
        <v>1.2960045825576468E-2</v>
      </c>
      <c r="O18" s="20"/>
      <c r="Q18" s="26"/>
      <c r="R18" s="40">
        <f t="shared" si="1"/>
        <v>1.2960045825576468E-2</v>
      </c>
      <c r="S18" s="20"/>
      <c r="U18" s="26"/>
      <c r="V18" s="40">
        <f t="shared" si="2"/>
        <v>1.2960045825576468E-2</v>
      </c>
      <c r="W18" s="20"/>
      <c r="Y18" s="26"/>
      <c r="Z18" s="40">
        <f t="shared" si="3"/>
        <v>1.2960045825576468E-2</v>
      </c>
      <c r="AA18" s="20"/>
      <c r="AC18" s="26"/>
      <c r="AD18" s="51">
        <f t="shared" si="4"/>
        <v>1.2960045825576468E-2</v>
      </c>
      <c r="AE18" s="20"/>
      <c r="AG18" s="26"/>
      <c r="AH18" s="51">
        <f t="shared" si="5"/>
        <v>1.2960045825576468E-2</v>
      </c>
      <c r="AI18" s="20"/>
    </row>
    <row r="19" spans="2:35" x14ac:dyDescent="0.3">
      <c r="B19" s="26"/>
      <c r="C19" s="17" t="s">
        <v>11</v>
      </c>
      <c r="D19" s="51">
        <f>AVERAGE(Z7:Z36)</f>
        <v>6.6682915899453507E-2</v>
      </c>
      <c r="E19" s="20"/>
      <c r="F19" s="2"/>
      <c r="G19" s="26"/>
      <c r="H19" s="29">
        <v>44785</v>
      </c>
      <c r="I19" s="71">
        <v>12.667999999999999</v>
      </c>
      <c r="J19" s="72">
        <v>13.965999999999999</v>
      </c>
      <c r="K19" s="20"/>
      <c r="M19" s="26"/>
      <c r="N19" s="40">
        <f t="shared" si="0"/>
        <v>1.9192877472086398E-2</v>
      </c>
      <c r="O19" s="20"/>
      <c r="Q19" s="26"/>
      <c r="R19" s="40">
        <f t="shared" si="1"/>
        <v>1.9192877472086398E-2</v>
      </c>
      <c r="S19" s="20"/>
      <c r="U19" s="26"/>
      <c r="V19" s="40">
        <f t="shared" si="2"/>
        <v>0.1024628986422482</v>
      </c>
      <c r="W19" s="20"/>
      <c r="Y19" s="26"/>
      <c r="Z19" s="40">
        <f t="shared" si="3"/>
        <v>0.1024628986422482</v>
      </c>
      <c r="AA19" s="20"/>
      <c r="AC19" s="26"/>
      <c r="AD19" s="51">
        <f t="shared" si="4"/>
        <v>6.0827888057167295E-2</v>
      </c>
      <c r="AE19" s="20"/>
      <c r="AG19" s="26"/>
      <c r="AH19" s="51">
        <f t="shared" si="5"/>
        <v>6.0827888057167295E-2</v>
      </c>
      <c r="AI19" s="20"/>
    </row>
    <row r="20" spans="2:35" x14ac:dyDescent="0.3">
      <c r="B20" s="26"/>
      <c r="C20" s="17" t="s">
        <v>12</v>
      </c>
      <c r="D20" s="51">
        <f>_xlfn.STDEV.P(Z7:Z36)</f>
        <v>3.8762839757608136E-2</v>
      </c>
      <c r="E20" s="20"/>
      <c r="F20" s="2"/>
      <c r="G20" s="26"/>
      <c r="H20" s="29">
        <v>44784</v>
      </c>
      <c r="I20" s="71">
        <v>14.916</v>
      </c>
      <c r="J20" s="72">
        <v>13.702999999999999</v>
      </c>
      <c r="K20" s="20"/>
      <c r="M20" s="26"/>
      <c r="N20" s="40">
        <f t="shared" si="0"/>
        <v>-8.1322070260123419E-2</v>
      </c>
      <c r="O20" s="20"/>
      <c r="Q20" s="26"/>
      <c r="R20" s="40">
        <f t="shared" si="1"/>
        <v>8.1322070260123419E-2</v>
      </c>
      <c r="S20" s="20"/>
      <c r="U20" s="26"/>
      <c r="V20" s="40">
        <f t="shared" si="2"/>
        <v>-8.1322070260123419E-2</v>
      </c>
      <c r="W20" s="20"/>
      <c r="Y20" s="26"/>
      <c r="Z20" s="40">
        <f t="shared" si="3"/>
        <v>8.1322070260123419E-2</v>
      </c>
      <c r="AA20" s="20"/>
      <c r="AC20" s="26"/>
      <c r="AD20" s="51">
        <f t="shared" si="4"/>
        <v>-8.1322070260123419E-2</v>
      </c>
      <c r="AE20" s="20"/>
      <c r="AG20" s="26"/>
      <c r="AH20" s="51">
        <f t="shared" si="5"/>
        <v>8.1322070260123419E-2</v>
      </c>
      <c r="AI20" s="20"/>
    </row>
    <row r="21" spans="2:35" x14ac:dyDescent="0.3">
      <c r="B21" s="26"/>
      <c r="C21" s="18" t="s">
        <v>13</v>
      </c>
      <c r="D21" s="77">
        <f>(Z42-D19)/D20</f>
        <v>-1.6472648940416823</v>
      </c>
      <c r="E21" s="20"/>
      <c r="F21" s="2"/>
      <c r="G21" s="26"/>
      <c r="H21" s="29">
        <v>44783</v>
      </c>
      <c r="I21" s="71">
        <v>13.331</v>
      </c>
      <c r="J21" s="72">
        <v>14.916</v>
      </c>
      <c r="K21" s="20"/>
      <c r="M21" s="26"/>
      <c r="N21" s="40">
        <f t="shared" si="0"/>
        <v>2.8405956977385606E-2</v>
      </c>
      <c r="O21" s="20"/>
      <c r="Q21" s="26"/>
      <c r="R21" s="40">
        <f t="shared" si="1"/>
        <v>2.8405956977385606E-2</v>
      </c>
      <c r="S21" s="20"/>
      <c r="U21" s="26"/>
      <c r="V21" s="40">
        <f t="shared" si="2"/>
        <v>0.11889580676618415</v>
      </c>
      <c r="W21" s="20"/>
      <c r="Y21" s="26"/>
      <c r="Z21" s="40">
        <f t="shared" si="3"/>
        <v>0.11889580676618415</v>
      </c>
      <c r="AA21" s="20"/>
      <c r="AC21" s="26"/>
      <c r="AD21" s="51">
        <f t="shared" si="4"/>
        <v>7.3650881871784882E-2</v>
      </c>
      <c r="AE21" s="20"/>
      <c r="AG21" s="26"/>
      <c r="AH21" s="51">
        <f t="shared" si="5"/>
        <v>7.3650881871784882E-2</v>
      </c>
      <c r="AI21" s="20"/>
    </row>
    <row r="22" spans="2:35" ht="18" x14ac:dyDescent="0.35">
      <c r="B22" s="26"/>
      <c r="C22" s="222" t="s">
        <v>15</v>
      </c>
      <c r="D22" s="224"/>
      <c r="E22" s="20"/>
      <c r="F22" s="2"/>
      <c r="G22" s="26"/>
      <c r="H22" s="29">
        <v>44782</v>
      </c>
      <c r="I22" s="71">
        <v>13.148</v>
      </c>
      <c r="J22" s="72">
        <v>14.504</v>
      </c>
      <c r="K22" s="20"/>
      <c r="M22" s="26"/>
      <c r="N22" s="40">
        <f t="shared" si="0"/>
        <v>-3.2679738562091519E-2</v>
      </c>
      <c r="O22" s="20"/>
      <c r="Q22" s="26"/>
      <c r="R22" s="40">
        <f t="shared" si="1"/>
        <v>3.2679738562091519E-2</v>
      </c>
      <c r="S22" s="20"/>
      <c r="U22" s="26"/>
      <c r="V22" s="40">
        <f t="shared" si="2"/>
        <v>0.10313355643443869</v>
      </c>
      <c r="W22" s="20"/>
      <c r="Y22" s="26"/>
      <c r="Z22" s="40">
        <f t="shared" si="3"/>
        <v>0.10313355643443869</v>
      </c>
      <c r="AA22" s="20"/>
      <c r="AC22" s="26"/>
      <c r="AD22" s="51">
        <f t="shared" si="4"/>
        <v>3.5226908936173584E-2</v>
      </c>
      <c r="AE22" s="20"/>
      <c r="AG22" s="26"/>
      <c r="AH22" s="51">
        <f t="shared" si="5"/>
        <v>6.790664749826511E-2</v>
      </c>
      <c r="AI22" s="20"/>
    </row>
    <row r="23" spans="2:35" x14ac:dyDescent="0.3">
      <c r="B23" s="26"/>
      <c r="C23" s="16" t="s">
        <v>10</v>
      </c>
      <c r="D23" s="76">
        <f>AD42</f>
        <v>-5.863640367719582E-3</v>
      </c>
      <c r="E23" s="20"/>
      <c r="F23" s="2"/>
      <c r="G23" s="26"/>
      <c r="H23" s="29">
        <v>44781</v>
      </c>
      <c r="I23" s="71">
        <v>13.223000000000001</v>
      </c>
      <c r="J23" s="72">
        <v>14.994</v>
      </c>
      <c r="K23" s="20"/>
      <c r="M23" s="26"/>
      <c r="N23" s="40">
        <f t="shared" si="0"/>
        <v>3.6212854181064208E-2</v>
      </c>
      <c r="O23" s="20"/>
      <c r="Q23" s="26"/>
      <c r="R23" s="40">
        <f t="shared" si="1"/>
        <v>3.6212854181064208E-2</v>
      </c>
      <c r="S23" s="20"/>
      <c r="U23" s="26"/>
      <c r="V23" s="40">
        <f t="shared" si="2"/>
        <v>0.13393329804129162</v>
      </c>
      <c r="W23" s="20"/>
      <c r="Y23" s="26"/>
      <c r="Z23" s="40">
        <f t="shared" si="3"/>
        <v>0.13393329804129162</v>
      </c>
      <c r="AA23" s="20"/>
      <c r="AC23" s="26"/>
      <c r="AD23" s="51">
        <f t="shared" si="4"/>
        <v>8.5073076111177912E-2</v>
      </c>
      <c r="AE23" s="20"/>
      <c r="AG23" s="26"/>
      <c r="AH23" s="51">
        <f t="shared" si="5"/>
        <v>8.5073076111177912E-2</v>
      </c>
      <c r="AI23" s="20"/>
    </row>
    <row r="24" spans="2:35" x14ac:dyDescent="0.3">
      <c r="B24" s="26"/>
      <c r="C24" s="17" t="s">
        <v>11</v>
      </c>
      <c r="D24" s="51">
        <f>AVERAGE(AH7:AH36)</f>
        <v>5.152806703921519E-2</v>
      </c>
      <c r="E24" s="20"/>
      <c r="F24" s="2"/>
      <c r="G24" s="26"/>
      <c r="H24" s="29">
        <v>44778</v>
      </c>
      <c r="I24" s="71">
        <v>13.718999999999999</v>
      </c>
      <c r="J24" s="72">
        <v>14.47</v>
      </c>
      <c r="K24" s="20"/>
      <c r="M24" s="26"/>
      <c r="N24" s="40">
        <f t="shared" si="0"/>
        <v>-4.7650388311175476E-2</v>
      </c>
      <c r="O24" s="20"/>
      <c r="Q24" s="26"/>
      <c r="R24" s="40">
        <f t="shared" si="1"/>
        <v>4.7650388311175476E-2</v>
      </c>
      <c r="S24" s="20"/>
      <c r="U24" s="26"/>
      <c r="V24" s="40">
        <f t="shared" si="2"/>
        <v>5.4741599241927348E-2</v>
      </c>
      <c r="W24" s="20"/>
      <c r="Y24" s="26"/>
      <c r="Z24" s="40">
        <f t="shared" si="3"/>
        <v>5.4741599241927348E-2</v>
      </c>
      <c r="AA24" s="20"/>
      <c r="AC24" s="26"/>
      <c r="AD24" s="51">
        <f t="shared" si="4"/>
        <v>3.545605465375936E-3</v>
      </c>
      <c r="AE24" s="20"/>
      <c r="AG24" s="26"/>
      <c r="AH24" s="51">
        <f t="shared" si="5"/>
        <v>5.1195993776551416E-2</v>
      </c>
      <c r="AI24" s="20"/>
    </row>
    <row r="25" spans="2:35" x14ac:dyDescent="0.3">
      <c r="B25" s="26"/>
      <c r="C25" s="17" t="s">
        <v>12</v>
      </c>
      <c r="D25" s="51">
        <f>_xlfn.STDEV.P(AH7:AH36)</f>
        <v>2.5700999257613884E-2</v>
      </c>
      <c r="E25" s="20"/>
      <c r="F25" s="2"/>
      <c r="G25" s="26"/>
      <c r="H25" s="29">
        <v>44777</v>
      </c>
      <c r="I25" s="71">
        <v>14.2</v>
      </c>
      <c r="J25" s="72">
        <v>15.194000000000001</v>
      </c>
      <c r="K25" s="20"/>
      <c r="M25" s="26"/>
      <c r="N25" s="40">
        <f t="shared" si="0"/>
        <v>-4.9424424424424372E-2</v>
      </c>
      <c r="O25" s="20"/>
      <c r="Q25" s="26"/>
      <c r="R25" s="40">
        <f t="shared" si="1"/>
        <v>4.9424424424424372E-2</v>
      </c>
      <c r="S25" s="20"/>
      <c r="U25" s="26"/>
      <c r="V25" s="40">
        <f t="shared" si="2"/>
        <v>7.0000000000000118E-2</v>
      </c>
      <c r="W25" s="20"/>
      <c r="Y25" s="26"/>
      <c r="Z25" s="40">
        <f t="shared" si="3"/>
        <v>7.0000000000000118E-2</v>
      </c>
      <c r="AA25" s="20"/>
      <c r="AC25" s="26"/>
      <c r="AD25" s="51">
        <f t="shared" si="4"/>
        <v>1.0287787787787873E-2</v>
      </c>
      <c r="AE25" s="20"/>
      <c r="AG25" s="26"/>
      <c r="AH25" s="51">
        <f t="shared" si="5"/>
        <v>5.9712212212212248E-2</v>
      </c>
      <c r="AI25" s="20"/>
    </row>
    <row r="26" spans="2:35" x14ac:dyDescent="0.3">
      <c r="B26" s="26"/>
      <c r="C26" s="18" t="s">
        <v>13</v>
      </c>
      <c r="D26" s="77">
        <f>(AH42-D24)/D25</f>
        <v>-1.7767568573415522</v>
      </c>
      <c r="E26" s="20"/>
      <c r="F26" s="2"/>
      <c r="G26" s="26"/>
      <c r="H26" s="29">
        <v>44776</v>
      </c>
      <c r="I26" s="71">
        <v>14.598000000000001</v>
      </c>
      <c r="J26" s="72">
        <v>15.984</v>
      </c>
      <c r="K26" s="20"/>
      <c r="M26" s="26"/>
      <c r="N26" s="40">
        <f t="shared" si="0"/>
        <v>-1.3698630136986273E-2</v>
      </c>
      <c r="O26" s="20"/>
      <c r="Q26" s="26"/>
      <c r="R26" s="40">
        <f t="shared" si="1"/>
        <v>1.3698630136986273E-2</v>
      </c>
      <c r="S26" s="20"/>
      <c r="U26" s="26"/>
      <c r="V26" s="40">
        <f t="shared" si="2"/>
        <v>9.4944512946978976E-2</v>
      </c>
      <c r="W26" s="20"/>
      <c r="Y26" s="26"/>
      <c r="Z26" s="40">
        <f t="shared" si="3"/>
        <v>9.4944512946978976E-2</v>
      </c>
      <c r="AA26" s="20"/>
      <c r="AC26" s="26"/>
      <c r="AD26" s="51">
        <f t="shared" si="4"/>
        <v>4.0622941404996352E-2</v>
      </c>
      <c r="AE26" s="20"/>
      <c r="AG26" s="26"/>
      <c r="AH26" s="51">
        <f t="shared" si="5"/>
        <v>5.4321571541982624E-2</v>
      </c>
      <c r="AI26" s="20"/>
    </row>
    <row r="27" spans="2:35" x14ac:dyDescent="0.3">
      <c r="B27" s="27"/>
      <c r="C27" s="21"/>
      <c r="D27" s="21"/>
      <c r="E27" s="22"/>
      <c r="F27" s="2"/>
      <c r="G27" s="26"/>
      <c r="H27" s="29">
        <v>44775</v>
      </c>
      <c r="I27" s="71">
        <v>15.423</v>
      </c>
      <c r="J27" s="72">
        <v>16.206</v>
      </c>
      <c r="K27" s="20"/>
      <c r="M27" s="26"/>
      <c r="N27" s="40">
        <f t="shared" si="0"/>
        <v>5.0768333009142158E-2</v>
      </c>
      <c r="O27" s="20"/>
      <c r="Q27" s="26"/>
      <c r="R27" s="40">
        <f t="shared" si="1"/>
        <v>5.0768333009142158E-2</v>
      </c>
      <c r="S27" s="20"/>
      <c r="U27" s="26"/>
      <c r="V27" s="40">
        <f t="shared" si="2"/>
        <v>5.0768333009142158E-2</v>
      </c>
      <c r="W27" s="20"/>
      <c r="Y27" s="26"/>
      <c r="Z27" s="40">
        <f t="shared" si="3"/>
        <v>5.0768333009142158E-2</v>
      </c>
      <c r="AA27" s="20"/>
      <c r="AC27" s="26"/>
      <c r="AD27" s="51">
        <f t="shared" si="4"/>
        <v>5.0768333009142158E-2</v>
      </c>
      <c r="AE27" s="20"/>
      <c r="AG27" s="26"/>
      <c r="AH27" s="51">
        <f t="shared" si="5"/>
        <v>5.0768333009142158E-2</v>
      </c>
      <c r="AI27" s="20"/>
    </row>
    <row r="28" spans="2:35" x14ac:dyDescent="0.3">
      <c r="F28" s="2"/>
      <c r="G28" s="26"/>
      <c r="H28" s="29">
        <v>44774</v>
      </c>
      <c r="I28" s="71">
        <v>14.215</v>
      </c>
      <c r="J28" s="72">
        <v>15.423</v>
      </c>
      <c r="K28" s="20"/>
      <c r="M28" s="26"/>
      <c r="N28" s="40">
        <f t="shared" si="0"/>
        <v>8.0392156862744649E-3</v>
      </c>
      <c r="O28" s="20"/>
      <c r="Q28" s="26"/>
      <c r="R28" s="40">
        <f t="shared" si="1"/>
        <v>8.0392156862744649E-3</v>
      </c>
      <c r="S28" s="20"/>
      <c r="U28" s="26"/>
      <c r="V28" s="40">
        <f t="shared" si="2"/>
        <v>8.4980654238480488E-2</v>
      </c>
      <c r="W28" s="20"/>
      <c r="Y28" s="26"/>
      <c r="Z28" s="40">
        <f t="shared" si="3"/>
        <v>8.4980654238480488E-2</v>
      </c>
      <c r="AA28" s="20"/>
      <c r="AC28" s="26"/>
      <c r="AD28" s="51">
        <f t="shared" si="4"/>
        <v>4.6509934962377479E-2</v>
      </c>
      <c r="AE28" s="20"/>
      <c r="AG28" s="26"/>
      <c r="AH28" s="51">
        <f t="shared" si="5"/>
        <v>4.6509934962377479E-2</v>
      </c>
      <c r="AI28" s="20"/>
    </row>
    <row r="29" spans="2:35" x14ac:dyDescent="0.3">
      <c r="G29" s="26"/>
      <c r="H29" s="29">
        <v>44771</v>
      </c>
      <c r="I29" s="71">
        <v>13.512</v>
      </c>
      <c r="J29" s="72">
        <v>15.3</v>
      </c>
      <c r="K29" s="20"/>
      <c r="M29" s="26"/>
      <c r="N29" s="40">
        <f t="shared" si="0"/>
        <v>3.5419126328217415E-3</v>
      </c>
      <c r="O29" s="20"/>
      <c r="Q29" s="26"/>
      <c r="R29" s="40">
        <f t="shared" si="1"/>
        <v>3.5419126328217415E-3</v>
      </c>
      <c r="S29" s="20"/>
      <c r="U29" s="26"/>
      <c r="V29" s="40">
        <f t="shared" si="2"/>
        <v>0.13232682060390766</v>
      </c>
      <c r="W29" s="20"/>
      <c r="Y29" s="26"/>
      <c r="Z29" s="40">
        <f t="shared" si="3"/>
        <v>0.13232682060390766</v>
      </c>
      <c r="AA29" s="20"/>
      <c r="AC29" s="26"/>
      <c r="AD29" s="51">
        <f t="shared" si="4"/>
        <v>6.7934366618364703E-2</v>
      </c>
      <c r="AE29" s="20"/>
      <c r="AG29" s="26"/>
      <c r="AH29" s="51">
        <f t="shared" si="5"/>
        <v>6.7934366618364703E-2</v>
      </c>
      <c r="AI29" s="20"/>
    </row>
    <row r="30" spans="2:35" x14ac:dyDescent="0.3">
      <c r="G30" s="26"/>
      <c r="H30" s="29">
        <v>44770</v>
      </c>
      <c r="I30" s="71">
        <v>16.013999999999999</v>
      </c>
      <c r="J30" s="72">
        <v>15.246</v>
      </c>
      <c r="K30" s="20"/>
      <c r="M30" s="26"/>
      <c r="N30" s="40">
        <f t="shared" si="0"/>
        <v>-4.7958036717871792E-2</v>
      </c>
      <c r="O30" s="20"/>
      <c r="Q30" s="26"/>
      <c r="R30" s="40">
        <f t="shared" si="1"/>
        <v>4.7958036717871792E-2</v>
      </c>
      <c r="S30" s="20"/>
      <c r="U30" s="26"/>
      <c r="V30" s="40">
        <f t="shared" si="2"/>
        <v>-4.7958036717871792E-2</v>
      </c>
      <c r="W30" s="20"/>
      <c r="Y30" s="26"/>
      <c r="Z30" s="40">
        <f t="shared" si="3"/>
        <v>4.7958036717871792E-2</v>
      </c>
      <c r="AA30" s="20"/>
      <c r="AC30" s="26"/>
      <c r="AD30" s="51">
        <f t="shared" si="4"/>
        <v>-4.7958036717871792E-2</v>
      </c>
      <c r="AE30" s="20"/>
      <c r="AG30" s="26"/>
      <c r="AH30" s="51">
        <f t="shared" si="5"/>
        <v>4.7958036717871792E-2</v>
      </c>
      <c r="AI30" s="20"/>
    </row>
    <row r="31" spans="2:35" x14ac:dyDescent="0.3">
      <c r="G31" s="26"/>
      <c r="H31" s="29">
        <v>44769</v>
      </c>
      <c r="I31" s="71">
        <v>16.251000000000001</v>
      </c>
      <c r="J31" s="72">
        <v>16.013999999999999</v>
      </c>
      <c r="K31" s="20"/>
      <c r="M31" s="26"/>
      <c r="N31" s="40">
        <f t="shared" si="0"/>
        <v>-1.4583717925050881E-2</v>
      </c>
      <c r="O31" s="20"/>
      <c r="Q31" s="26"/>
      <c r="R31" s="40">
        <f t="shared" si="1"/>
        <v>1.4583717925050881E-2</v>
      </c>
      <c r="S31" s="20"/>
      <c r="U31" s="26"/>
      <c r="V31" s="40">
        <f t="shared" si="2"/>
        <v>-1.4583717925050881E-2</v>
      </c>
      <c r="W31" s="20"/>
      <c r="Y31" s="26"/>
      <c r="Z31" s="40">
        <f t="shared" si="3"/>
        <v>1.4583717925050881E-2</v>
      </c>
      <c r="AA31" s="20"/>
      <c r="AC31" s="26"/>
      <c r="AD31" s="51">
        <f t="shared" si="4"/>
        <v>-1.4583717925050881E-2</v>
      </c>
      <c r="AE31" s="20"/>
      <c r="AG31" s="26"/>
      <c r="AH31" s="51">
        <f t="shared" si="5"/>
        <v>1.4583717925050881E-2</v>
      </c>
      <c r="AI31" s="20"/>
    </row>
    <row r="32" spans="2:35" x14ac:dyDescent="0.3">
      <c r="B32" s="2"/>
      <c r="C32" s="2"/>
      <c r="D32" s="2"/>
      <c r="E32" s="2"/>
      <c r="G32" s="26"/>
      <c r="H32" s="29">
        <v>44768</v>
      </c>
      <c r="I32" s="71">
        <v>14.760999999999999</v>
      </c>
      <c r="J32" s="72">
        <v>16.251000000000001</v>
      </c>
      <c r="K32" s="20"/>
      <c r="M32" s="26"/>
      <c r="N32" s="40">
        <f t="shared" si="0"/>
        <v>-2.0256827636100472E-2</v>
      </c>
      <c r="O32" s="20"/>
      <c r="Q32" s="26"/>
      <c r="R32" s="40">
        <f t="shared" si="1"/>
        <v>2.0256827636100472E-2</v>
      </c>
      <c r="S32" s="20"/>
      <c r="U32" s="26"/>
      <c r="V32" s="40">
        <f t="shared" si="2"/>
        <v>0.10094167061852193</v>
      </c>
      <c r="W32" s="20"/>
      <c r="Y32" s="26"/>
      <c r="Z32" s="40">
        <f t="shared" si="3"/>
        <v>0.10094167061852193</v>
      </c>
      <c r="AA32" s="20"/>
      <c r="AC32" s="26"/>
      <c r="AD32" s="51">
        <f t="shared" si="4"/>
        <v>4.0342421491210728E-2</v>
      </c>
      <c r="AE32" s="20"/>
      <c r="AG32" s="26"/>
      <c r="AH32" s="51">
        <f t="shared" si="5"/>
        <v>6.0599249127311197E-2</v>
      </c>
      <c r="AI32" s="20"/>
    </row>
    <row r="33" spans="7:35" x14ac:dyDescent="0.3">
      <c r="G33" s="26"/>
      <c r="H33" s="29">
        <v>44767</v>
      </c>
      <c r="I33" s="71">
        <v>15.446</v>
      </c>
      <c r="J33" s="72">
        <v>16.587</v>
      </c>
      <c r="K33" s="20"/>
      <c r="M33" s="26"/>
      <c r="N33" s="40">
        <f t="shared" si="0"/>
        <v>1.3255956017104381E-2</v>
      </c>
      <c r="O33" s="20"/>
      <c r="Q33" s="26"/>
      <c r="R33" s="40">
        <f t="shared" si="1"/>
        <v>1.3255956017104381E-2</v>
      </c>
      <c r="S33" s="20"/>
      <c r="U33" s="26"/>
      <c r="V33" s="40">
        <f t="shared" si="2"/>
        <v>7.3870257671889164E-2</v>
      </c>
      <c r="W33" s="20"/>
      <c r="Y33" s="26"/>
      <c r="Z33" s="40">
        <f t="shared" si="3"/>
        <v>7.3870257671889164E-2</v>
      </c>
      <c r="AA33" s="20"/>
      <c r="AC33" s="26"/>
      <c r="AD33" s="51">
        <f t="shared" si="4"/>
        <v>4.3563106844496775E-2</v>
      </c>
      <c r="AE33" s="20"/>
      <c r="AG33" s="26"/>
      <c r="AH33" s="51">
        <f t="shared" si="5"/>
        <v>4.3563106844496775E-2</v>
      </c>
      <c r="AI33" s="20"/>
    </row>
    <row r="34" spans="7:35" x14ac:dyDescent="0.3">
      <c r="G34" s="26"/>
      <c r="H34" s="29">
        <v>44764</v>
      </c>
      <c r="I34" s="71">
        <v>15.743</v>
      </c>
      <c r="J34" s="72">
        <v>16.37</v>
      </c>
      <c r="K34" s="20"/>
      <c r="M34" s="26"/>
      <c r="N34" s="40">
        <f t="shared" si="0"/>
        <v>7.3226262999199904E-3</v>
      </c>
      <c r="O34" s="20"/>
      <c r="Q34" s="26"/>
      <c r="R34" s="40">
        <f t="shared" si="1"/>
        <v>7.3226262999199904E-3</v>
      </c>
      <c r="S34" s="20"/>
      <c r="U34" s="26"/>
      <c r="V34" s="40">
        <f t="shared" si="2"/>
        <v>3.9827224798323103E-2</v>
      </c>
      <c r="W34" s="20"/>
      <c r="Y34" s="26"/>
      <c r="Z34" s="40">
        <f t="shared" si="3"/>
        <v>3.9827224798323103E-2</v>
      </c>
      <c r="AA34" s="20"/>
      <c r="AC34" s="26"/>
      <c r="AD34" s="51">
        <f t="shared" si="4"/>
        <v>2.3574925549121547E-2</v>
      </c>
      <c r="AE34" s="20"/>
      <c r="AG34" s="26"/>
      <c r="AH34" s="51">
        <f t="shared" si="5"/>
        <v>2.3574925549121547E-2</v>
      </c>
      <c r="AI34" s="20"/>
    </row>
    <row r="35" spans="7:35" x14ac:dyDescent="0.3">
      <c r="G35" s="26"/>
      <c r="H35" s="29">
        <v>44763</v>
      </c>
      <c r="I35" s="71">
        <v>17.077999999999999</v>
      </c>
      <c r="J35" s="72">
        <v>16.251000000000001</v>
      </c>
      <c r="K35" s="20"/>
      <c r="M35" s="26"/>
      <c r="N35" s="40">
        <f t="shared" si="0"/>
        <v>-4.8424874107038191E-2</v>
      </c>
      <c r="O35" s="20"/>
      <c r="Q35" s="26"/>
      <c r="R35" s="40">
        <f t="shared" si="1"/>
        <v>4.8424874107038191E-2</v>
      </c>
      <c r="S35" s="20"/>
      <c r="U35" s="26"/>
      <c r="V35" s="40">
        <f t="shared" si="2"/>
        <v>-4.8424874107038191E-2</v>
      </c>
      <c r="W35" s="20"/>
      <c r="Y35" s="26"/>
      <c r="Z35" s="40">
        <f t="shared" si="3"/>
        <v>4.8424874107038191E-2</v>
      </c>
      <c r="AA35" s="20"/>
      <c r="AC35" s="26"/>
      <c r="AD35" s="51">
        <f t="shared" si="4"/>
        <v>-4.8424874107038191E-2</v>
      </c>
      <c r="AE35" s="20"/>
      <c r="AG35" s="26"/>
      <c r="AH35" s="51">
        <f t="shared" si="5"/>
        <v>4.8424874107038191E-2</v>
      </c>
      <c r="AI35" s="20"/>
    </row>
    <row r="36" spans="7:35" x14ac:dyDescent="0.3">
      <c r="G36" s="26"/>
      <c r="H36" s="29">
        <v>44762</v>
      </c>
      <c r="I36" s="71">
        <v>16.556000000000001</v>
      </c>
      <c r="J36" s="72">
        <v>17.077999999999999</v>
      </c>
      <c r="K36" s="20"/>
      <c r="M36" s="26"/>
      <c r="N36" s="47">
        <f t="shared" si="0"/>
        <v>-1.1117544875506669E-2</v>
      </c>
      <c r="O36" s="20"/>
      <c r="P36" s="3"/>
      <c r="Q36" s="26"/>
      <c r="R36" s="47">
        <f t="shared" si="1"/>
        <v>1.1117544875506669E-2</v>
      </c>
      <c r="S36" s="20"/>
      <c r="U36" s="17"/>
      <c r="V36" s="47">
        <f t="shared" si="2"/>
        <v>3.1529354916646442E-2</v>
      </c>
      <c r="W36" s="20"/>
      <c r="X36" s="3"/>
      <c r="Y36" s="17"/>
      <c r="Z36" s="47">
        <f t="shared" si="3"/>
        <v>3.1529354916646442E-2</v>
      </c>
      <c r="AA36" s="20"/>
      <c r="AB36" s="3"/>
      <c r="AC36" s="17"/>
      <c r="AD36" s="55">
        <f t="shared" si="4"/>
        <v>1.0205905020569887E-2</v>
      </c>
      <c r="AE36" s="20"/>
      <c r="AF36" s="3"/>
      <c r="AG36" s="17"/>
      <c r="AH36" s="55">
        <f t="shared" si="5"/>
        <v>2.1323449896076554E-2</v>
      </c>
      <c r="AI36" s="20"/>
    </row>
    <row r="37" spans="7:35" x14ac:dyDescent="0.3">
      <c r="G37" s="26"/>
      <c r="H37" s="58">
        <v>44761</v>
      </c>
      <c r="I37" s="73">
        <v>16.965</v>
      </c>
      <c r="J37" s="74">
        <v>17.27</v>
      </c>
      <c r="K37" s="20"/>
      <c r="M37" s="27"/>
      <c r="N37" s="21"/>
      <c r="O37" s="22"/>
      <c r="Q37" s="27"/>
      <c r="R37" s="21"/>
      <c r="S37" s="22"/>
      <c r="U37" s="27"/>
      <c r="V37" s="21"/>
      <c r="W37" s="22"/>
      <c r="Y37" s="27"/>
      <c r="Z37" s="21"/>
      <c r="AA37" s="22"/>
      <c r="AC37" s="27"/>
      <c r="AD37" s="21"/>
      <c r="AE37" s="22"/>
      <c r="AG37" s="27"/>
      <c r="AH37" s="21"/>
      <c r="AI37" s="22"/>
    </row>
    <row r="38" spans="7:35" x14ac:dyDescent="0.3">
      <c r="G38" s="27"/>
      <c r="H38" s="32"/>
      <c r="I38" s="79"/>
      <c r="J38" s="79"/>
      <c r="K38" s="22"/>
    </row>
    <row r="39" spans="7:35" x14ac:dyDescent="0.3">
      <c r="H39" s="28"/>
      <c r="M39" s="23"/>
      <c r="N39" s="24"/>
      <c r="O39" s="25"/>
      <c r="Q39" s="23"/>
      <c r="R39" s="24"/>
      <c r="S39" s="25"/>
      <c r="U39" s="23"/>
      <c r="V39" s="24"/>
      <c r="W39" s="25"/>
      <c r="Y39" s="23"/>
      <c r="Z39" s="24"/>
      <c r="AA39" s="25"/>
      <c r="AC39" s="23"/>
      <c r="AD39" s="24"/>
      <c r="AE39" s="25"/>
      <c r="AG39" s="23"/>
      <c r="AH39" s="24"/>
      <c r="AI39" s="25"/>
    </row>
    <row r="40" spans="7:35" ht="18" x14ac:dyDescent="0.35">
      <c r="H40" s="28"/>
      <c r="M40" s="26"/>
      <c r="N40" s="87" t="s">
        <v>74</v>
      </c>
      <c r="O40" s="20"/>
      <c r="Q40" s="26"/>
      <c r="R40" s="88" t="s">
        <v>75</v>
      </c>
      <c r="S40" s="20"/>
      <c r="U40" s="26"/>
      <c r="V40" s="87" t="s">
        <v>70</v>
      </c>
      <c r="W40" s="20"/>
      <c r="Y40" s="26"/>
      <c r="Z40" s="88" t="s">
        <v>71</v>
      </c>
      <c r="AA40" s="20"/>
      <c r="AC40" s="26"/>
      <c r="AD40" s="87" t="s">
        <v>180</v>
      </c>
      <c r="AE40" s="20"/>
      <c r="AG40" s="26"/>
      <c r="AH40" s="88" t="s">
        <v>183</v>
      </c>
      <c r="AI40" s="20"/>
    </row>
    <row r="41" spans="7:35" x14ac:dyDescent="0.3">
      <c r="H41" s="28"/>
      <c r="M41" s="26"/>
      <c r="N41" s="36" t="s">
        <v>96</v>
      </c>
      <c r="O41" s="20"/>
      <c r="Q41" s="26"/>
      <c r="R41" s="89" t="s">
        <v>96</v>
      </c>
      <c r="S41" s="20"/>
      <c r="U41" s="26"/>
      <c r="V41" s="36" t="s">
        <v>96</v>
      </c>
      <c r="W41" s="20"/>
      <c r="Y41" s="26"/>
      <c r="Z41" s="89" t="s">
        <v>96</v>
      </c>
      <c r="AA41" s="20"/>
      <c r="AC41" s="26"/>
      <c r="AD41" s="89" t="s">
        <v>96</v>
      </c>
      <c r="AE41" s="20"/>
      <c r="AG41" s="26"/>
      <c r="AH41" s="89" t="s">
        <v>96</v>
      </c>
      <c r="AI41" s="20"/>
    </row>
    <row r="42" spans="7:35" x14ac:dyDescent="0.3">
      <c r="H42" s="28"/>
      <c r="M42" s="26"/>
      <c r="N42" s="47">
        <f>IF(OR(D9="",J7=""),"",(D9-J7)/J7)</f>
        <v>-8.8970299620567336E-3</v>
      </c>
      <c r="O42" s="20"/>
      <c r="Q42" s="26"/>
      <c r="R42" s="90">
        <f>SQRT((N42)^2)</f>
        <v>8.8970299620567336E-3</v>
      </c>
      <c r="S42" s="20"/>
      <c r="U42" s="26"/>
      <c r="V42" s="47">
        <f>IFERROR((D9-I6)/I6,"")</f>
        <v>-2.83025077338243E-3</v>
      </c>
      <c r="W42" s="20"/>
      <c r="Y42" s="26"/>
      <c r="Z42" s="90">
        <f>SQRT((V42)^2)</f>
        <v>2.83025077338243E-3</v>
      </c>
      <c r="AA42" s="20"/>
      <c r="AC42" s="26"/>
      <c r="AD42" s="90">
        <f>AVERAGE(N42,V42)</f>
        <v>-5.863640367719582E-3</v>
      </c>
      <c r="AE42" s="20"/>
      <c r="AG42" s="26"/>
      <c r="AH42" s="90">
        <f>SQRT((AD42)^2)</f>
        <v>5.863640367719582E-3</v>
      </c>
      <c r="AI42" s="20"/>
    </row>
    <row r="43" spans="7:35" x14ac:dyDescent="0.3">
      <c r="H43" s="28"/>
      <c r="M43" s="27"/>
      <c r="N43" s="21"/>
      <c r="O43" s="22"/>
      <c r="Q43" s="27"/>
      <c r="R43" s="21"/>
      <c r="S43" s="22"/>
      <c r="U43" s="27"/>
      <c r="V43" s="21"/>
      <c r="W43" s="22"/>
      <c r="Y43" s="27"/>
      <c r="Z43" s="21"/>
      <c r="AA43" s="22"/>
      <c r="AC43" s="27"/>
      <c r="AD43" s="21"/>
      <c r="AE43" s="22"/>
      <c r="AG43" s="27"/>
      <c r="AH43" s="21"/>
      <c r="AI43" s="22"/>
    </row>
    <row r="44" spans="7:35" x14ac:dyDescent="0.3">
      <c r="H44" s="28"/>
    </row>
    <row r="45" spans="7:35" x14ac:dyDescent="0.3">
      <c r="H45" s="28"/>
    </row>
    <row r="46" spans="7:35" x14ac:dyDescent="0.3">
      <c r="H46" s="28"/>
    </row>
    <row r="47" spans="7:35" x14ac:dyDescent="0.3">
      <c r="H47" s="28"/>
    </row>
    <row r="48" spans="7:35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8">
    <mergeCell ref="B2:E3"/>
    <mergeCell ref="H3:J3"/>
    <mergeCell ref="C11:D11"/>
    <mergeCell ref="C22:D22"/>
    <mergeCell ref="C17:D17"/>
    <mergeCell ref="C12:D12"/>
    <mergeCell ref="I4:J4"/>
    <mergeCell ref="C7:D7"/>
  </mergeCells>
  <pageMargins left="0.7" right="0.7" top="0.75" bottom="0.75" header="0.3" footer="0.3"/>
  <pageSetup paperSize="9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0125C-61F8-4D4F-AF62-B653F28C5483}">
  <sheetPr codeName="Sheet10"/>
  <dimension ref="B2:AI160"/>
  <sheetViews>
    <sheetView showGridLines="0" topLeftCell="Y10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8" width="18.5546875" bestFit="1" customWidth="1"/>
    <col min="9" max="10" width="11.33203125" bestFit="1" customWidth="1"/>
    <col min="11" max="13" width="2.88671875" customWidth="1"/>
    <col min="14" max="14" width="60.88671875" bestFit="1" customWidth="1"/>
    <col min="15" max="17" width="2.88671875" customWidth="1"/>
    <col min="18" max="18" width="70.6640625" bestFit="1" customWidth="1"/>
    <col min="19" max="21" width="2.88671875" customWidth="1"/>
    <col min="22" max="22" width="51.44140625" bestFit="1" customWidth="1"/>
    <col min="23" max="25" width="2.88671875" customWidth="1"/>
    <col min="26" max="26" width="61.33203125" bestFit="1" customWidth="1"/>
    <col min="27" max="29" width="2.88671875" customWidth="1"/>
    <col min="30" max="30" width="62" bestFit="1" customWidth="1"/>
    <col min="31" max="33" width="2.88671875" customWidth="1"/>
    <col min="34" max="34" width="72" bestFit="1" customWidth="1"/>
    <col min="35" max="35" width="2.88671875" customWidth="1"/>
  </cols>
  <sheetData>
    <row r="2" spans="2:35" x14ac:dyDescent="0.3">
      <c r="B2" s="128" t="str">
        <f>_xll.TR(".V2TX","CF_Last","CH=Fd RH=IN",C8)</f>
        <v>Updated at 12:45:11</v>
      </c>
      <c r="C2" s="129"/>
      <c r="D2" s="129"/>
      <c r="E2" s="130"/>
      <c r="F2" s="2"/>
      <c r="G2" s="23"/>
      <c r="H2" s="64" t="str">
        <f>_xll.RHistory(".V2TX",".Timestamp;.Open;.Close","NBROWS:32 INTERVAL:1D",,"TSREPEAT:NO CH:Fd",H5)</f>
        <v>Updated at 12:09:17</v>
      </c>
      <c r="I2" s="24"/>
      <c r="J2" s="24"/>
      <c r="K2" s="25"/>
      <c r="M2" s="23"/>
      <c r="N2" s="24"/>
      <c r="O2" s="25"/>
      <c r="Q2" s="23"/>
      <c r="R2" s="24"/>
      <c r="S2" s="25"/>
      <c r="U2" s="23"/>
      <c r="V2" s="24"/>
      <c r="W2" s="25"/>
      <c r="Y2" s="23"/>
      <c r="Z2" s="24"/>
      <c r="AA2" s="25"/>
      <c r="AC2" s="23"/>
      <c r="AD2" s="24"/>
      <c r="AE2" s="25"/>
      <c r="AG2" s="23"/>
      <c r="AH2" s="24"/>
      <c r="AI2" s="25"/>
    </row>
    <row r="3" spans="2:35" ht="18" x14ac:dyDescent="0.35">
      <c r="B3" s="219"/>
      <c r="C3" s="220"/>
      <c r="D3" s="220"/>
      <c r="E3" s="221"/>
      <c r="F3" s="2"/>
      <c r="G3" s="26"/>
      <c r="H3" s="211" t="s">
        <v>98</v>
      </c>
      <c r="I3" s="212"/>
      <c r="J3" s="213"/>
      <c r="K3" s="20"/>
      <c r="M3" s="26"/>
      <c r="N3" s="87" t="s">
        <v>72</v>
      </c>
      <c r="O3" s="20"/>
      <c r="Q3" s="26"/>
      <c r="R3" s="88" t="s">
        <v>73</v>
      </c>
      <c r="S3" s="20"/>
      <c r="U3" s="26"/>
      <c r="V3" s="87" t="s">
        <v>68</v>
      </c>
      <c r="W3" s="20"/>
      <c r="Y3" s="26"/>
      <c r="Z3" s="88" t="s">
        <v>69</v>
      </c>
      <c r="AA3" s="20"/>
      <c r="AC3" s="26"/>
      <c r="AD3" s="87" t="s">
        <v>31</v>
      </c>
      <c r="AE3" s="20"/>
      <c r="AG3" s="26"/>
      <c r="AH3" s="88" t="s">
        <v>32</v>
      </c>
      <c r="AI3" s="20"/>
    </row>
    <row r="4" spans="2:35" x14ac:dyDescent="0.3">
      <c r="F4" s="2"/>
      <c r="G4" s="26"/>
      <c r="H4" s="27"/>
      <c r="I4" s="217" t="s">
        <v>94</v>
      </c>
      <c r="J4" s="218"/>
      <c r="K4" s="20"/>
      <c r="M4" s="26"/>
      <c r="N4" s="36" t="s">
        <v>94</v>
      </c>
      <c r="O4" s="20"/>
      <c r="Q4" s="26"/>
      <c r="R4" s="36" t="s">
        <v>94</v>
      </c>
      <c r="S4" s="20"/>
      <c r="U4" s="26"/>
      <c r="V4" s="36" t="s">
        <v>94</v>
      </c>
      <c r="W4" s="20"/>
      <c r="Y4" s="26"/>
      <c r="Z4" s="36" t="s">
        <v>94</v>
      </c>
      <c r="AA4" s="20"/>
      <c r="AC4" s="26"/>
      <c r="AD4" s="36" t="s">
        <v>94</v>
      </c>
      <c r="AE4" s="20"/>
      <c r="AG4" s="26"/>
      <c r="AH4" s="36" t="s">
        <v>94</v>
      </c>
      <c r="AI4" s="20"/>
    </row>
    <row r="5" spans="2:35" hidden="1" x14ac:dyDescent="0.3">
      <c r="F5" s="2"/>
      <c r="G5" s="26"/>
      <c r="H5" s="110" t="s">
        <v>22</v>
      </c>
      <c r="I5" s="111" t="s">
        <v>201</v>
      </c>
      <c r="J5" s="112" t="s">
        <v>202</v>
      </c>
      <c r="K5" s="20"/>
      <c r="M5" s="26"/>
      <c r="N5" s="17"/>
      <c r="O5" s="20"/>
      <c r="Q5" s="26"/>
      <c r="R5" s="17"/>
      <c r="S5" s="20"/>
      <c r="U5" s="26"/>
      <c r="V5" s="17"/>
      <c r="W5" s="20"/>
      <c r="Y5" s="26"/>
      <c r="Z5" s="17"/>
      <c r="AA5" s="20"/>
      <c r="AC5" s="26"/>
      <c r="AD5" s="17"/>
      <c r="AE5" s="20"/>
      <c r="AG5" s="26"/>
      <c r="AH5" s="17"/>
      <c r="AI5" s="20"/>
    </row>
    <row r="6" spans="2:35" x14ac:dyDescent="0.3">
      <c r="B6" s="23"/>
      <c r="C6" s="63"/>
      <c r="D6" s="24"/>
      <c r="E6" s="25"/>
      <c r="F6" s="2"/>
      <c r="G6" s="26"/>
      <c r="H6" s="29">
        <v>44804</v>
      </c>
      <c r="I6" s="71">
        <v>27.653199999999998</v>
      </c>
      <c r="J6" s="72">
        <v>28.775099999999998</v>
      </c>
      <c r="K6" s="20"/>
      <c r="M6" s="26"/>
      <c r="N6" s="40">
        <f t="shared" ref="N6:N36" si="0">IF(OR(J6="",J7=""),"",(J6-J7)/J7)</f>
        <v>1.4268442702403501E-2</v>
      </c>
      <c r="O6" s="20"/>
      <c r="Q6" s="26"/>
      <c r="R6" s="40">
        <f t="shared" ref="R6:R36" si="1">IF(OR(J6="",J7=""),"",SQRT(((J6-J7)/J7)^2))</f>
        <v>1.4268442702403501E-2</v>
      </c>
      <c r="S6" s="20"/>
      <c r="U6" s="26"/>
      <c r="V6" s="40">
        <f t="shared" ref="V6:V36" si="2">IFERROR((J6-I6)/I6,"")</f>
        <v>4.0570349905255092E-2</v>
      </c>
      <c r="W6" s="20"/>
      <c r="Y6" s="26"/>
      <c r="Z6" s="40">
        <f t="shared" ref="Z6:Z36" si="3">IFERROR(SQRT(((J6-I6)/I6)^2),"")</f>
        <v>4.0570349905255092E-2</v>
      </c>
      <c r="AA6" s="20"/>
      <c r="AC6" s="26"/>
      <c r="AD6" s="51">
        <f t="shared" ref="AD6:AD36" si="4">IFERROR(AVERAGE(N6,V6),"")</f>
        <v>2.7419396303829297E-2</v>
      </c>
      <c r="AE6" s="20"/>
      <c r="AG6" s="26"/>
      <c r="AH6" s="51">
        <f t="shared" ref="AH6:AH36" si="5">IFERROR(AVERAGE(R6,Z6),"")</f>
        <v>2.7419396303829297E-2</v>
      </c>
      <c r="AI6" s="20"/>
    </row>
    <row r="7" spans="2:35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27.6736</v>
      </c>
      <c r="J7" s="72">
        <v>28.3703</v>
      </c>
      <c r="K7" s="20"/>
      <c r="M7" s="26"/>
      <c r="N7" s="40">
        <f t="shared" si="0"/>
        <v>-3.2988806992643891E-3</v>
      </c>
      <c r="O7" s="20"/>
      <c r="Q7" s="26"/>
      <c r="R7" s="40">
        <f t="shared" si="1"/>
        <v>3.2988806992643891E-3</v>
      </c>
      <c r="S7" s="20"/>
      <c r="U7" s="26"/>
      <c r="V7" s="40">
        <f t="shared" si="2"/>
        <v>2.5175618640148008E-2</v>
      </c>
      <c r="W7" s="20"/>
      <c r="Y7" s="26"/>
      <c r="Z7" s="40">
        <f t="shared" si="3"/>
        <v>2.5175618640148008E-2</v>
      </c>
      <c r="AA7" s="20"/>
      <c r="AC7" s="26"/>
      <c r="AD7" s="51">
        <f t="shared" si="4"/>
        <v>1.0938368970441809E-2</v>
      </c>
      <c r="AE7" s="20"/>
      <c r="AG7" s="26"/>
      <c r="AH7" s="51">
        <f t="shared" si="5"/>
        <v>1.4237249669706199E-2</v>
      </c>
      <c r="AI7" s="20"/>
    </row>
    <row r="8" spans="2:35" x14ac:dyDescent="0.3">
      <c r="B8" s="26"/>
      <c r="C8" s="4"/>
      <c r="D8" s="109" t="s">
        <v>198</v>
      </c>
      <c r="E8" s="20"/>
      <c r="F8" s="2"/>
      <c r="G8" s="26"/>
      <c r="H8" s="29">
        <v>44802</v>
      </c>
      <c r="I8" s="71">
        <v>29.172499999999999</v>
      </c>
      <c r="J8" s="72">
        <v>28.464200000000002</v>
      </c>
      <c r="K8" s="20"/>
      <c r="M8" s="26"/>
      <c r="N8" s="40">
        <f t="shared" si="0"/>
        <v>6.7670413839408028E-2</v>
      </c>
      <c r="O8" s="20"/>
      <c r="Q8" s="26"/>
      <c r="R8" s="40">
        <f t="shared" si="1"/>
        <v>6.7670413839408028E-2</v>
      </c>
      <c r="S8" s="20"/>
      <c r="U8" s="26"/>
      <c r="V8" s="40">
        <f t="shared" si="2"/>
        <v>-2.4279715485474255E-2</v>
      </c>
      <c r="W8" s="20"/>
      <c r="Y8" s="26"/>
      <c r="Z8" s="40">
        <f t="shared" si="3"/>
        <v>2.4279715485474255E-2</v>
      </c>
      <c r="AA8" s="20"/>
      <c r="AC8" s="26"/>
      <c r="AD8" s="51">
        <f t="shared" si="4"/>
        <v>2.1695349176966888E-2</v>
      </c>
      <c r="AE8" s="20"/>
      <c r="AG8" s="26"/>
      <c r="AH8" s="51">
        <f t="shared" si="5"/>
        <v>4.597506466244114E-2</v>
      </c>
      <c r="AI8" s="20"/>
    </row>
    <row r="9" spans="2:35" x14ac:dyDescent="0.3">
      <c r="B9" s="26"/>
      <c r="C9" s="85" t="s">
        <v>92</v>
      </c>
      <c r="D9" s="95">
        <v>28.501200000000001</v>
      </c>
      <c r="E9" s="20"/>
      <c r="F9" s="2"/>
      <c r="G9" s="26"/>
      <c r="H9" s="29">
        <v>44799</v>
      </c>
      <c r="I9" s="71">
        <v>24.1648</v>
      </c>
      <c r="J9" s="72">
        <v>26.6601</v>
      </c>
      <c r="K9" s="20"/>
      <c r="M9" s="26"/>
      <c r="N9" s="40">
        <f t="shared" si="0"/>
        <v>7.8526639427161232E-2</v>
      </c>
      <c r="O9" s="20"/>
      <c r="Q9" s="26"/>
      <c r="R9" s="40">
        <f t="shared" si="1"/>
        <v>7.8526639427161232E-2</v>
      </c>
      <c r="S9" s="20"/>
      <c r="U9" s="26"/>
      <c r="V9" s="40">
        <f t="shared" si="2"/>
        <v>0.10326176918493016</v>
      </c>
      <c r="W9" s="20"/>
      <c r="Y9" s="26"/>
      <c r="Z9" s="40">
        <f t="shared" si="3"/>
        <v>0.10326176918493016</v>
      </c>
      <c r="AA9" s="20"/>
      <c r="AC9" s="26"/>
      <c r="AD9" s="51">
        <f t="shared" si="4"/>
        <v>9.0894204306045695E-2</v>
      </c>
      <c r="AE9" s="20"/>
      <c r="AG9" s="26"/>
      <c r="AH9" s="51">
        <f t="shared" si="5"/>
        <v>9.0894204306045695E-2</v>
      </c>
      <c r="AI9" s="20"/>
    </row>
    <row r="10" spans="2:35" x14ac:dyDescent="0.3">
      <c r="B10" s="26"/>
      <c r="C10" s="65"/>
      <c r="D10" s="11"/>
      <c r="E10" s="20"/>
      <c r="F10" s="2"/>
      <c r="G10" s="26"/>
      <c r="H10" s="29">
        <v>44798</v>
      </c>
      <c r="I10" s="71">
        <v>24.6585</v>
      </c>
      <c r="J10" s="72">
        <v>24.719000000000001</v>
      </c>
      <c r="K10" s="20"/>
      <c r="M10" s="26"/>
      <c r="N10" s="40">
        <f t="shared" si="0"/>
        <v>-2.8772597077555907E-2</v>
      </c>
      <c r="O10" s="20"/>
      <c r="Q10" s="26"/>
      <c r="R10" s="40">
        <f t="shared" si="1"/>
        <v>2.8772597077555907E-2</v>
      </c>
      <c r="S10" s="20"/>
      <c r="U10" s="26"/>
      <c r="V10" s="40">
        <f t="shared" si="2"/>
        <v>2.4535150151063978E-3</v>
      </c>
      <c r="W10" s="20"/>
      <c r="Y10" s="26"/>
      <c r="Z10" s="40">
        <f t="shared" si="3"/>
        <v>2.4535150151063978E-3</v>
      </c>
      <c r="AA10" s="20"/>
      <c r="AC10" s="26"/>
      <c r="AD10" s="51">
        <f t="shared" si="4"/>
        <v>-1.3159541031224754E-2</v>
      </c>
      <c r="AE10" s="20"/>
      <c r="AG10" s="26"/>
      <c r="AH10" s="51">
        <f t="shared" si="5"/>
        <v>1.5613056046331153E-2</v>
      </c>
      <c r="AI10" s="20"/>
    </row>
    <row r="11" spans="2:35" ht="18" x14ac:dyDescent="0.35">
      <c r="B11" s="26"/>
      <c r="C11" s="231" t="s">
        <v>14</v>
      </c>
      <c r="D11" s="233"/>
      <c r="E11" s="20"/>
      <c r="F11" s="2"/>
      <c r="G11" s="26"/>
      <c r="H11" s="29">
        <v>44797</v>
      </c>
      <c r="I11" s="71">
        <v>26.622199999999999</v>
      </c>
      <c r="J11" s="72">
        <v>25.4513</v>
      </c>
      <c r="K11" s="20"/>
      <c r="M11" s="26"/>
      <c r="N11" s="40">
        <f t="shared" si="0"/>
        <v>-5.4719475869650869E-2</v>
      </c>
      <c r="O11" s="20"/>
      <c r="Q11" s="26"/>
      <c r="R11" s="40">
        <f t="shared" si="1"/>
        <v>5.4719475869650869E-2</v>
      </c>
      <c r="S11" s="20"/>
      <c r="U11" s="26"/>
      <c r="V11" s="40">
        <f t="shared" si="2"/>
        <v>-4.3982090135300599E-2</v>
      </c>
      <c r="W11" s="20"/>
      <c r="Y11" s="26"/>
      <c r="Z11" s="40">
        <f t="shared" si="3"/>
        <v>4.3982090135300599E-2</v>
      </c>
      <c r="AA11" s="20"/>
      <c r="AC11" s="26"/>
      <c r="AD11" s="51">
        <f t="shared" si="4"/>
        <v>-4.9350783002475737E-2</v>
      </c>
      <c r="AE11" s="20"/>
      <c r="AG11" s="26"/>
      <c r="AH11" s="51">
        <f t="shared" si="5"/>
        <v>4.9350783002475737E-2</v>
      </c>
      <c r="AI11" s="20"/>
    </row>
    <row r="12" spans="2:35" ht="18" x14ac:dyDescent="0.35">
      <c r="B12" s="26"/>
      <c r="C12" s="222" t="s">
        <v>7</v>
      </c>
      <c r="D12" s="224"/>
      <c r="E12" s="20"/>
      <c r="F12" s="2"/>
      <c r="G12" s="26"/>
      <c r="H12" s="29">
        <v>44796</v>
      </c>
      <c r="I12" s="71">
        <v>27.623999999999999</v>
      </c>
      <c r="J12" s="72">
        <v>26.924600000000002</v>
      </c>
      <c r="K12" s="20"/>
      <c r="M12" s="26"/>
      <c r="N12" s="40">
        <f t="shared" si="0"/>
        <v>-1.6208592454015975E-2</v>
      </c>
      <c r="O12" s="20"/>
      <c r="Q12" s="26"/>
      <c r="R12" s="40">
        <f t="shared" si="1"/>
        <v>1.6208592454015975E-2</v>
      </c>
      <c r="S12" s="20"/>
      <c r="U12" s="26"/>
      <c r="V12" s="40">
        <f t="shared" si="2"/>
        <v>-2.5318563567911859E-2</v>
      </c>
      <c r="W12" s="20"/>
      <c r="Y12" s="26"/>
      <c r="Z12" s="40">
        <f t="shared" si="3"/>
        <v>2.5318563567911859E-2</v>
      </c>
      <c r="AA12" s="20"/>
      <c r="AC12" s="26"/>
      <c r="AD12" s="51">
        <f t="shared" si="4"/>
        <v>-2.0763578010963915E-2</v>
      </c>
      <c r="AE12" s="20"/>
      <c r="AG12" s="26"/>
      <c r="AH12" s="51">
        <f t="shared" si="5"/>
        <v>2.0763578010963915E-2</v>
      </c>
      <c r="AI12" s="20"/>
    </row>
    <row r="13" spans="2:35" x14ac:dyDescent="0.3">
      <c r="B13" s="26"/>
      <c r="C13" s="16" t="s">
        <v>10</v>
      </c>
      <c r="D13" s="76">
        <f>N42</f>
        <v>4.6139801130055183E-3</v>
      </c>
      <c r="E13" s="20"/>
      <c r="F13" s="2"/>
      <c r="G13" s="26"/>
      <c r="H13" s="29">
        <v>44795</v>
      </c>
      <c r="I13" s="71">
        <v>25.970800000000001</v>
      </c>
      <c r="J13" s="72">
        <v>27.368200000000002</v>
      </c>
      <c r="K13" s="20"/>
      <c r="M13" s="26"/>
      <c r="N13" s="40">
        <f t="shared" si="0"/>
        <v>0.11339291889231078</v>
      </c>
      <c r="O13" s="20"/>
      <c r="Q13" s="26"/>
      <c r="R13" s="40">
        <f t="shared" si="1"/>
        <v>0.11339291889231078</v>
      </c>
      <c r="S13" s="20"/>
      <c r="U13" s="26"/>
      <c r="V13" s="40">
        <f t="shared" si="2"/>
        <v>5.3806582777581019E-2</v>
      </c>
      <c r="W13" s="20"/>
      <c r="Y13" s="26"/>
      <c r="Z13" s="40">
        <f t="shared" si="3"/>
        <v>5.3806582777581019E-2</v>
      </c>
      <c r="AA13" s="20"/>
      <c r="AC13" s="26"/>
      <c r="AD13" s="51">
        <f t="shared" si="4"/>
        <v>8.3599750834945891E-2</v>
      </c>
      <c r="AE13" s="20"/>
      <c r="AG13" s="26"/>
      <c r="AH13" s="51">
        <f t="shared" si="5"/>
        <v>8.3599750834945891E-2</v>
      </c>
      <c r="AI13" s="20"/>
    </row>
    <row r="14" spans="2:35" x14ac:dyDescent="0.3">
      <c r="B14" s="26"/>
      <c r="C14" s="17" t="s">
        <v>11</v>
      </c>
      <c r="D14" s="51">
        <f>AVERAGE(R7:R36)</f>
        <v>4.0600547720525543E-2</v>
      </c>
      <c r="E14" s="20"/>
      <c r="F14" s="2"/>
      <c r="G14" s="26"/>
      <c r="H14" s="29">
        <v>44792</v>
      </c>
      <c r="I14" s="71">
        <v>23.0623</v>
      </c>
      <c r="J14" s="72">
        <v>24.5809</v>
      </c>
      <c r="K14" s="20"/>
      <c r="M14" s="26"/>
      <c r="N14" s="40">
        <f t="shared" si="0"/>
        <v>8.4435523007014512E-2</v>
      </c>
      <c r="O14" s="20"/>
      <c r="Q14" s="26"/>
      <c r="R14" s="40">
        <f t="shared" si="1"/>
        <v>8.4435523007014512E-2</v>
      </c>
      <c r="S14" s="20"/>
      <c r="U14" s="26"/>
      <c r="V14" s="40">
        <f t="shared" si="2"/>
        <v>6.5847725508730665E-2</v>
      </c>
      <c r="W14" s="20"/>
      <c r="Y14" s="26"/>
      <c r="Z14" s="40">
        <f t="shared" si="3"/>
        <v>6.5847725508730665E-2</v>
      </c>
      <c r="AA14" s="20"/>
      <c r="AC14" s="26"/>
      <c r="AD14" s="51">
        <f t="shared" si="4"/>
        <v>7.5141624257872588E-2</v>
      </c>
      <c r="AE14" s="20"/>
      <c r="AG14" s="26"/>
      <c r="AH14" s="51">
        <f t="shared" si="5"/>
        <v>7.5141624257872588E-2</v>
      </c>
      <c r="AI14" s="20"/>
    </row>
    <row r="15" spans="2:35" x14ac:dyDescent="0.3">
      <c r="B15" s="26"/>
      <c r="C15" s="17" t="s">
        <v>12</v>
      </c>
      <c r="D15" s="51">
        <f>_xlfn.STDEV.P(R7:R36)</f>
        <v>2.7823092123845691E-2</v>
      </c>
      <c r="E15" s="20"/>
      <c r="F15" s="2"/>
      <c r="G15" s="26"/>
      <c r="H15" s="29">
        <v>44791</v>
      </c>
      <c r="I15" s="71">
        <v>22.8645</v>
      </c>
      <c r="J15" s="72">
        <v>22.667000000000002</v>
      </c>
      <c r="K15" s="20"/>
      <c r="M15" s="26"/>
      <c r="N15" s="40">
        <f t="shared" si="0"/>
        <v>-3.4424694332454925E-3</v>
      </c>
      <c r="O15" s="20"/>
      <c r="Q15" s="26"/>
      <c r="R15" s="40">
        <f t="shared" si="1"/>
        <v>3.4424694332454925E-3</v>
      </c>
      <c r="S15" s="20"/>
      <c r="U15" s="26"/>
      <c r="V15" s="40">
        <f t="shared" si="2"/>
        <v>-8.6378446937391152E-3</v>
      </c>
      <c r="W15" s="20"/>
      <c r="Y15" s="26"/>
      <c r="Z15" s="40">
        <f t="shared" si="3"/>
        <v>8.6378446937391152E-3</v>
      </c>
      <c r="AA15" s="20"/>
      <c r="AC15" s="26"/>
      <c r="AD15" s="51">
        <f t="shared" si="4"/>
        <v>-6.0401570634923043E-3</v>
      </c>
      <c r="AE15" s="20"/>
      <c r="AG15" s="26"/>
      <c r="AH15" s="51">
        <f t="shared" si="5"/>
        <v>6.0401570634923043E-3</v>
      </c>
      <c r="AI15" s="20"/>
    </row>
    <row r="16" spans="2:35" x14ac:dyDescent="0.3">
      <c r="B16" s="26"/>
      <c r="C16" s="18" t="s">
        <v>13</v>
      </c>
      <c r="D16" s="77">
        <f>(R42-D14)/D15</f>
        <v>-1.2934064785947301</v>
      </c>
      <c r="E16" s="20"/>
      <c r="F16" s="2"/>
      <c r="G16" s="26"/>
      <c r="H16" s="29">
        <v>44790</v>
      </c>
      <c r="I16" s="71">
        <v>21.398900000000001</v>
      </c>
      <c r="J16" s="72">
        <v>22.7453</v>
      </c>
      <c r="K16" s="20"/>
      <c r="M16" s="26"/>
      <c r="N16" s="40">
        <f t="shared" si="0"/>
        <v>6.6027699013427657E-2</v>
      </c>
      <c r="O16" s="20"/>
      <c r="Q16" s="26"/>
      <c r="R16" s="40">
        <f t="shared" si="1"/>
        <v>6.6027699013427657E-2</v>
      </c>
      <c r="S16" s="20"/>
      <c r="U16" s="26"/>
      <c r="V16" s="40">
        <f t="shared" si="2"/>
        <v>6.2919122010944448E-2</v>
      </c>
      <c r="W16" s="20"/>
      <c r="Y16" s="26"/>
      <c r="Z16" s="40">
        <f t="shared" si="3"/>
        <v>6.2919122010944448E-2</v>
      </c>
      <c r="AA16" s="20"/>
      <c r="AC16" s="26"/>
      <c r="AD16" s="51">
        <f t="shared" si="4"/>
        <v>6.4473410512186052E-2</v>
      </c>
      <c r="AE16" s="20"/>
      <c r="AG16" s="26"/>
      <c r="AH16" s="51">
        <f t="shared" si="5"/>
        <v>6.4473410512186052E-2</v>
      </c>
      <c r="AI16" s="20"/>
    </row>
    <row r="17" spans="2:35" ht="18" x14ac:dyDescent="0.35">
      <c r="B17" s="26"/>
      <c r="C17" s="222" t="s">
        <v>8</v>
      </c>
      <c r="D17" s="224"/>
      <c r="E17" s="20"/>
      <c r="F17" s="2"/>
      <c r="G17" s="26"/>
      <c r="H17" s="29">
        <v>44789</v>
      </c>
      <c r="I17" s="71">
        <v>21.5428</v>
      </c>
      <c r="J17" s="72">
        <v>21.336500000000001</v>
      </c>
      <c r="K17" s="20"/>
      <c r="M17" s="26"/>
      <c r="N17" s="40">
        <f t="shared" si="0"/>
        <v>-1.1549259235237893E-2</v>
      </c>
      <c r="O17" s="20"/>
      <c r="Q17" s="26"/>
      <c r="R17" s="40">
        <f t="shared" si="1"/>
        <v>1.1549259235237893E-2</v>
      </c>
      <c r="S17" s="20"/>
      <c r="U17" s="26"/>
      <c r="V17" s="40">
        <f t="shared" si="2"/>
        <v>-9.5762853482369431E-3</v>
      </c>
      <c r="W17" s="20"/>
      <c r="Y17" s="26"/>
      <c r="Z17" s="40">
        <f t="shared" si="3"/>
        <v>9.5762853482369431E-3</v>
      </c>
      <c r="AA17" s="20"/>
      <c r="AC17" s="26"/>
      <c r="AD17" s="51">
        <f t="shared" si="4"/>
        <v>-1.0562772291737417E-2</v>
      </c>
      <c r="AE17" s="20"/>
      <c r="AG17" s="26"/>
      <c r="AH17" s="51">
        <f t="shared" si="5"/>
        <v>1.0562772291737417E-2</v>
      </c>
      <c r="AI17" s="20"/>
    </row>
    <row r="18" spans="2:35" x14ac:dyDescent="0.3">
      <c r="B18" s="26"/>
      <c r="C18" s="16" t="s">
        <v>10</v>
      </c>
      <c r="D18" s="76">
        <f>V42</f>
        <v>3.0665528763398182E-2</v>
      </c>
      <c r="E18" s="20"/>
      <c r="F18" s="2"/>
      <c r="G18" s="26"/>
      <c r="H18" s="29">
        <v>44788</v>
      </c>
      <c r="I18" s="71">
        <v>22.2971</v>
      </c>
      <c r="J18" s="72">
        <v>21.585799999999999</v>
      </c>
      <c r="K18" s="20"/>
      <c r="M18" s="26"/>
      <c r="N18" s="40">
        <f t="shared" si="0"/>
        <v>1.7564535289348069E-2</v>
      </c>
      <c r="O18" s="20"/>
      <c r="Q18" s="26"/>
      <c r="R18" s="40">
        <f t="shared" si="1"/>
        <v>1.7564535289348069E-2</v>
      </c>
      <c r="S18" s="20"/>
      <c r="U18" s="26"/>
      <c r="V18" s="40">
        <f t="shared" si="2"/>
        <v>-3.1901009548326975E-2</v>
      </c>
      <c r="W18" s="20"/>
      <c r="Y18" s="26"/>
      <c r="Z18" s="40">
        <f t="shared" si="3"/>
        <v>3.1901009548326975E-2</v>
      </c>
      <c r="AA18" s="20"/>
      <c r="AC18" s="26"/>
      <c r="AD18" s="51">
        <f t="shared" si="4"/>
        <v>-7.1682371294894531E-3</v>
      </c>
      <c r="AE18" s="20"/>
      <c r="AG18" s="26"/>
      <c r="AH18" s="51">
        <f t="shared" si="5"/>
        <v>2.473277241883752E-2</v>
      </c>
      <c r="AI18" s="20"/>
    </row>
    <row r="19" spans="2:35" x14ac:dyDescent="0.3">
      <c r="B19" s="26"/>
      <c r="C19" s="17" t="s">
        <v>11</v>
      </c>
      <c r="D19" s="51">
        <f>AVERAGE(Z7:Z36)</f>
        <v>3.6810688992948627E-2</v>
      </c>
      <c r="E19" s="20"/>
      <c r="F19" s="2"/>
      <c r="G19" s="26"/>
      <c r="H19" s="29">
        <v>44785</v>
      </c>
      <c r="I19" s="71">
        <v>21.441400000000002</v>
      </c>
      <c r="J19" s="72">
        <v>21.213200000000001</v>
      </c>
      <c r="K19" s="20"/>
      <c r="M19" s="26"/>
      <c r="N19" s="40">
        <f t="shared" si="0"/>
        <v>-2.0252451308673276E-2</v>
      </c>
      <c r="O19" s="20"/>
      <c r="Q19" s="26"/>
      <c r="R19" s="40">
        <f t="shared" si="1"/>
        <v>2.0252451308673276E-2</v>
      </c>
      <c r="S19" s="20"/>
      <c r="U19" s="26"/>
      <c r="V19" s="40">
        <f t="shared" si="2"/>
        <v>-1.0642961746900905E-2</v>
      </c>
      <c r="W19" s="20"/>
      <c r="Y19" s="26"/>
      <c r="Z19" s="40">
        <f t="shared" si="3"/>
        <v>1.0642961746900905E-2</v>
      </c>
      <c r="AA19" s="20"/>
      <c r="AC19" s="26"/>
      <c r="AD19" s="51">
        <f t="shared" si="4"/>
        <v>-1.544770652778709E-2</v>
      </c>
      <c r="AE19" s="20"/>
      <c r="AG19" s="26"/>
      <c r="AH19" s="51">
        <f t="shared" si="5"/>
        <v>1.544770652778709E-2</v>
      </c>
      <c r="AI19" s="20"/>
    </row>
    <row r="20" spans="2:35" x14ac:dyDescent="0.3">
      <c r="B20" s="26"/>
      <c r="C20" s="17" t="s">
        <v>12</v>
      </c>
      <c r="D20" s="51">
        <f>_xlfn.STDEV.P(Z7:Z36)</f>
        <v>2.4886211516097143E-2</v>
      </c>
      <c r="E20" s="20"/>
      <c r="F20" s="2"/>
      <c r="G20" s="26"/>
      <c r="H20" s="29">
        <v>44784</v>
      </c>
      <c r="I20" s="71">
        <v>21.677299999999999</v>
      </c>
      <c r="J20" s="72">
        <v>21.651700000000002</v>
      </c>
      <c r="K20" s="20"/>
      <c r="M20" s="26"/>
      <c r="N20" s="40">
        <f t="shared" si="0"/>
        <v>-6.3195865879739146E-3</v>
      </c>
      <c r="O20" s="20"/>
      <c r="Q20" s="26"/>
      <c r="R20" s="40">
        <f t="shared" si="1"/>
        <v>6.3195865879739146E-3</v>
      </c>
      <c r="S20" s="20"/>
      <c r="U20" s="26"/>
      <c r="V20" s="40">
        <f t="shared" si="2"/>
        <v>-1.1809588832556259E-3</v>
      </c>
      <c r="W20" s="20"/>
      <c r="Y20" s="26"/>
      <c r="Z20" s="40">
        <f t="shared" si="3"/>
        <v>1.1809588832556259E-3</v>
      </c>
      <c r="AA20" s="20"/>
      <c r="AC20" s="26"/>
      <c r="AD20" s="51">
        <f t="shared" si="4"/>
        <v>-3.7502727356147703E-3</v>
      </c>
      <c r="AE20" s="20"/>
      <c r="AG20" s="26"/>
      <c r="AH20" s="51">
        <f t="shared" si="5"/>
        <v>3.7502727356147703E-3</v>
      </c>
      <c r="AI20" s="20"/>
    </row>
    <row r="21" spans="2:35" x14ac:dyDescent="0.3">
      <c r="B21" s="26"/>
      <c r="C21" s="18" t="s">
        <v>13</v>
      </c>
      <c r="D21" s="77">
        <f>(Z42-D19)/D20</f>
        <v>-0.24693032226201134</v>
      </c>
      <c r="E21" s="20"/>
      <c r="F21" s="2"/>
      <c r="G21" s="26"/>
      <c r="H21" s="29">
        <v>44783</v>
      </c>
      <c r="I21" s="71">
        <v>23.641200000000001</v>
      </c>
      <c r="J21" s="72">
        <v>21.789400000000001</v>
      </c>
      <c r="K21" s="20"/>
      <c r="M21" s="26"/>
      <c r="N21" s="40">
        <f t="shared" si="0"/>
        <v>-6.4190001717917819E-2</v>
      </c>
      <c r="O21" s="20"/>
      <c r="Q21" s="26"/>
      <c r="R21" s="40">
        <f t="shared" si="1"/>
        <v>6.4190001717917819E-2</v>
      </c>
      <c r="S21" s="20"/>
      <c r="U21" s="26"/>
      <c r="V21" s="40">
        <f t="shared" si="2"/>
        <v>-7.832935722382961E-2</v>
      </c>
      <c r="W21" s="20"/>
      <c r="Y21" s="26"/>
      <c r="Z21" s="40">
        <f t="shared" si="3"/>
        <v>7.832935722382961E-2</v>
      </c>
      <c r="AA21" s="20"/>
      <c r="AC21" s="26"/>
      <c r="AD21" s="51">
        <f t="shared" si="4"/>
        <v>-7.1259679470873721E-2</v>
      </c>
      <c r="AE21" s="20"/>
      <c r="AG21" s="26"/>
      <c r="AH21" s="51">
        <f t="shared" si="5"/>
        <v>7.1259679470873721E-2</v>
      </c>
      <c r="AI21" s="20"/>
    </row>
    <row r="22" spans="2:35" ht="18" x14ac:dyDescent="0.35">
      <c r="B22" s="26"/>
      <c r="C22" s="222" t="s">
        <v>15</v>
      </c>
      <c r="D22" s="224"/>
      <c r="E22" s="20"/>
      <c r="F22" s="2"/>
      <c r="G22" s="26"/>
      <c r="H22" s="29">
        <v>44782</v>
      </c>
      <c r="I22" s="71">
        <v>22.3613</v>
      </c>
      <c r="J22" s="72">
        <v>23.283999999999999</v>
      </c>
      <c r="K22" s="20"/>
      <c r="M22" s="26"/>
      <c r="N22" s="40">
        <f t="shared" si="0"/>
        <v>5.4304563793033063E-2</v>
      </c>
      <c r="O22" s="20"/>
      <c r="Q22" s="26"/>
      <c r="R22" s="40">
        <f t="shared" si="1"/>
        <v>5.4304563793033063E-2</v>
      </c>
      <c r="S22" s="20"/>
      <c r="U22" s="26"/>
      <c r="V22" s="40">
        <f t="shared" si="2"/>
        <v>4.1263253925308413E-2</v>
      </c>
      <c r="W22" s="20"/>
      <c r="Y22" s="26"/>
      <c r="Z22" s="40">
        <f t="shared" si="3"/>
        <v>4.1263253925308413E-2</v>
      </c>
      <c r="AA22" s="20"/>
      <c r="AC22" s="26"/>
      <c r="AD22" s="51">
        <f t="shared" si="4"/>
        <v>4.7783908859170734E-2</v>
      </c>
      <c r="AE22" s="20"/>
      <c r="AG22" s="26"/>
      <c r="AH22" s="51">
        <f t="shared" si="5"/>
        <v>4.7783908859170734E-2</v>
      </c>
      <c r="AI22" s="20"/>
    </row>
    <row r="23" spans="2:35" x14ac:dyDescent="0.3">
      <c r="B23" s="26"/>
      <c r="C23" s="16" t="s">
        <v>10</v>
      </c>
      <c r="D23" s="76">
        <f>AD42</f>
        <v>1.763975443820185E-2</v>
      </c>
      <c r="E23" s="20"/>
      <c r="F23" s="2"/>
      <c r="G23" s="26"/>
      <c r="H23" s="29">
        <v>44781</v>
      </c>
      <c r="I23" s="71">
        <v>22.751200000000001</v>
      </c>
      <c r="J23" s="72">
        <v>22.084700000000002</v>
      </c>
      <c r="K23" s="20"/>
      <c r="M23" s="26"/>
      <c r="N23" s="40">
        <f t="shared" si="0"/>
        <v>-3.3644589911436214E-2</v>
      </c>
      <c r="O23" s="20"/>
      <c r="Q23" s="26"/>
      <c r="R23" s="40">
        <f t="shared" si="1"/>
        <v>3.3644589911436214E-2</v>
      </c>
      <c r="S23" s="20"/>
      <c r="U23" s="26"/>
      <c r="V23" s="40">
        <f t="shared" si="2"/>
        <v>-2.9295158057596925E-2</v>
      </c>
      <c r="W23" s="20"/>
      <c r="Y23" s="26"/>
      <c r="Z23" s="40">
        <f t="shared" si="3"/>
        <v>2.9295158057596925E-2</v>
      </c>
      <c r="AA23" s="20"/>
      <c r="AC23" s="26"/>
      <c r="AD23" s="51">
        <f t="shared" si="4"/>
        <v>-3.1469873984516568E-2</v>
      </c>
      <c r="AE23" s="20"/>
      <c r="AG23" s="26"/>
      <c r="AH23" s="51">
        <f t="shared" si="5"/>
        <v>3.1469873984516568E-2</v>
      </c>
      <c r="AI23" s="20"/>
    </row>
    <row r="24" spans="2:35" x14ac:dyDescent="0.3">
      <c r="B24" s="26"/>
      <c r="C24" s="17" t="s">
        <v>11</v>
      </c>
      <c r="D24" s="51">
        <f>AVERAGE(AH7:AH36)</f>
        <v>3.8705618356737088E-2</v>
      </c>
      <c r="E24" s="20"/>
      <c r="F24" s="2"/>
      <c r="G24" s="26"/>
      <c r="H24" s="29">
        <v>44778</v>
      </c>
      <c r="I24" s="71">
        <v>21.947800000000001</v>
      </c>
      <c r="J24" s="72">
        <v>22.8536</v>
      </c>
      <c r="K24" s="20"/>
      <c r="M24" s="26"/>
      <c r="N24" s="40">
        <f t="shared" si="0"/>
        <v>1.7891581558799111E-2</v>
      </c>
      <c r="O24" s="20"/>
      <c r="Q24" s="26"/>
      <c r="R24" s="40">
        <f t="shared" si="1"/>
        <v>1.7891581558799111E-2</v>
      </c>
      <c r="S24" s="20"/>
      <c r="U24" s="26"/>
      <c r="V24" s="40">
        <f t="shared" si="2"/>
        <v>4.1270651272564872E-2</v>
      </c>
      <c r="W24" s="20"/>
      <c r="Y24" s="26"/>
      <c r="Z24" s="40">
        <f t="shared" si="3"/>
        <v>4.1270651272564872E-2</v>
      </c>
      <c r="AA24" s="20"/>
      <c r="AC24" s="26"/>
      <c r="AD24" s="51">
        <f t="shared" si="4"/>
        <v>2.9581116415681993E-2</v>
      </c>
      <c r="AE24" s="20"/>
      <c r="AG24" s="26"/>
      <c r="AH24" s="51">
        <f t="shared" si="5"/>
        <v>2.9581116415681993E-2</v>
      </c>
      <c r="AI24" s="20"/>
    </row>
    <row r="25" spans="2:35" x14ac:dyDescent="0.3">
      <c r="B25" s="26"/>
      <c r="C25" s="17" t="s">
        <v>12</v>
      </c>
      <c r="D25" s="51">
        <f>_xlfn.STDEV.P(AH7:AH36)</f>
        <v>2.4752274219714231E-2</v>
      </c>
      <c r="E25" s="20"/>
      <c r="F25" s="2"/>
      <c r="G25" s="26"/>
      <c r="H25" s="29">
        <v>44777</v>
      </c>
      <c r="I25" s="71">
        <v>22.331099999999999</v>
      </c>
      <c r="J25" s="72">
        <v>22.451899999999998</v>
      </c>
      <c r="K25" s="20"/>
      <c r="M25" s="26"/>
      <c r="N25" s="40">
        <f t="shared" si="0"/>
        <v>4.9324805184922799E-3</v>
      </c>
      <c r="O25" s="20"/>
      <c r="Q25" s="26"/>
      <c r="R25" s="40">
        <f t="shared" si="1"/>
        <v>4.9324805184922799E-3</v>
      </c>
      <c r="S25" s="20"/>
      <c r="U25" s="26"/>
      <c r="V25" s="40">
        <f t="shared" si="2"/>
        <v>5.4094961734979076E-3</v>
      </c>
      <c r="W25" s="20"/>
      <c r="Y25" s="26"/>
      <c r="Z25" s="40">
        <f t="shared" si="3"/>
        <v>5.4094961734979076E-3</v>
      </c>
      <c r="AA25" s="20"/>
      <c r="AC25" s="26"/>
      <c r="AD25" s="51">
        <f t="shared" si="4"/>
        <v>5.1709883459950933E-3</v>
      </c>
      <c r="AE25" s="20"/>
      <c r="AG25" s="26"/>
      <c r="AH25" s="51">
        <f t="shared" si="5"/>
        <v>5.1709883459950933E-3</v>
      </c>
      <c r="AI25" s="20"/>
    </row>
    <row r="26" spans="2:35" x14ac:dyDescent="0.3">
      <c r="B26" s="26"/>
      <c r="C26" s="18" t="s">
        <v>13</v>
      </c>
      <c r="D26" s="77">
        <f>(AH42-D24)/D25</f>
        <v>-0.85106781427611577</v>
      </c>
      <c r="E26" s="20"/>
      <c r="F26" s="2"/>
      <c r="G26" s="26"/>
      <c r="H26" s="29">
        <v>44776</v>
      </c>
      <c r="I26" s="71">
        <v>24.145499999999998</v>
      </c>
      <c r="J26" s="72">
        <v>22.341699999999999</v>
      </c>
      <c r="K26" s="20"/>
      <c r="M26" s="26"/>
      <c r="N26" s="40">
        <f t="shared" si="0"/>
        <v>-6.0187191082132774E-2</v>
      </c>
      <c r="O26" s="20"/>
      <c r="Q26" s="26"/>
      <c r="R26" s="40">
        <f t="shared" si="1"/>
        <v>6.0187191082132774E-2</v>
      </c>
      <c r="S26" s="20"/>
      <c r="U26" s="26"/>
      <c r="V26" s="40">
        <f t="shared" si="2"/>
        <v>-7.4705431653931342E-2</v>
      </c>
      <c r="W26" s="20"/>
      <c r="Y26" s="26"/>
      <c r="Z26" s="40">
        <f t="shared" si="3"/>
        <v>7.4705431653931342E-2</v>
      </c>
      <c r="AA26" s="20"/>
      <c r="AC26" s="26"/>
      <c r="AD26" s="51">
        <f t="shared" si="4"/>
        <v>-6.7446311368032058E-2</v>
      </c>
      <c r="AE26" s="20"/>
      <c r="AG26" s="26"/>
      <c r="AH26" s="51">
        <f t="shared" si="5"/>
        <v>6.7446311368032058E-2</v>
      </c>
      <c r="AI26" s="20"/>
    </row>
    <row r="27" spans="2:35" x14ac:dyDescent="0.3">
      <c r="B27" s="27"/>
      <c r="C27" s="21"/>
      <c r="D27" s="21"/>
      <c r="E27" s="22"/>
      <c r="F27" s="2"/>
      <c r="G27" s="26"/>
      <c r="H27" s="29">
        <v>44775</v>
      </c>
      <c r="I27" s="71">
        <v>24.6999</v>
      </c>
      <c r="J27" s="72">
        <v>23.772500000000001</v>
      </c>
      <c r="K27" s="20"/>
      <c r="M27" s="26"/>
      <c r="N27" s="40">
        <f t="shared" si="0"/>
        <v>3.527490473598268E-2</v>
      </c>
      <c r="O27" s="20"/>
      <c r="Q27" s="26"/>
      <c r="R27" s="40">
        <f t="shared" si="1"/>
        <v>3.527490473598268E-2</v>
      </c>
      <c r="S27" s="20"/>
      <c r="U27" s="26"/>
      <c r="V27" s="40">
        <f t="shared" si="2"/>
        <v>-3.7546710715427943E-2</v>
      </c>
      <c r="W27" s="20"/>
      <c r="Y27" s="26"/>
      <c r="Z27" s="40">
        <f t="shared" si="3"/>
        <v>3.7546710715427943E-2</v>
      </c>
      <c r="AA27" s="20"/>
      <c r="AC27" s="26"/>
      <c r="AD27" s="51">
        <f t="shared" si="4"/>
        <v>-1.1359029897226314E-3</v>
      </c>
      <c r="AE27" s="20"/>
      <c r="AG27" s="26"/>
      <c r="AH27" s="51">
        <f t="shared" si="5"/>
        <v>3.6410807725705312E-2</v>
      </c>
      <c r="AI27" s="20"/>
    </row>
    <row r="28" spans="2:35" x14ac:dyDescent="0.3">
      <c r="F28" s="2"/>
      <c r="G28" s="26"/>
      <c r="H28" s="29">
        <v>44774</v>
      </c>
      <c r="I28" s="71">
        <v>23.1614</v>
      </c>
      <c r="J28" s="72">
        <v>22.962499999999999</v>
      </c>
      <c r="K28" s="20"/>
      <c r="M28" s="26"/>
      <c r="N28" s="40">
        <f t="shared" si="0"/>
        <v>2.9482311061694903E-2</v>
      </c>
      <c r="O28" s="20"/>
      <c r="Q28" s="26"/>
      <c r="R28" s="40">
        <f t="shared" si="1"/>
        <v>2.9482311061694903E-2</v>
      </c>
      <c r="S28" s="20"/>
      <c r="U28" s="26"/>
      <c r="V28" s="40">
        <f t="shared" si="2"/>
        <v>-8.5875637914807328E-3</v>
      </c>
      <c r="W28" s="20"/>
      <c r="Y28" s="26"/>
      <c r="Z28" s="40">
        <f t="shared" si="3"/>
        <v>8.5875637914807328E-3</v>
      </c>
      <c r="AA28" s="20"/>
      <c r="AC28" s="26"/>
      <c r="AD28" s="51">
        <f t="shared" si="4"/>
        <v>1.0447373635107084E-2</v>
      </c>
      <c r="AE28" s="20"/>
      <c r="AG28" s="26"/>
      <c r="AH28" s="51">
        <f t="shared" si="5"/>
        <v>1.9034937426587819E-2</v>
      </c>
      <c r="AI28" s="20"/>
    </row>
    <row r="29" spans="2:35" x14ac:dyDescent="0.3">
      <c r="G29" s="26"/>
      <c r="H29" s="29">
        <v>44771</v>
      </c>
      <c r="I29" s="71">
        <v>21.936599999999999</v>
      </c>
      <c r="J29" s="72">
        <v>22.3049</v>
      </c>
      <c r="K29" s="20"/>
      <c r="M29" s="26"/>
      <c r="N29" s="40">
        <f t="shared" si="0"/>
        <v>-1.1053373651027374E-2</v>
      </c>
      <c r="O29" s="20"/>
      <c r="Q29" s="26"/>
      <c r="R29" s="40">
        <f t="shared" si="1"/>
        <v>1.1053373651027374E-2</v>
      </c>
      <c r="S29" s="20"/>
      <c r="U29" s="26"/>
      <c r="V29" s="40">
        <f t="shared" si="2"/>
        <v>1.6789292780102726E-2</v>
      </c>
      <c r="W29" s="20"/>
      <c r="Y29" s="26"/>
      <c r="Z29" s="40">
        <f t="shared" si="3"/>
        <v>1.6789292780102726E-2</v>
      </c>
      <c r="AA29" s="20"/>
      <c r="AC29" s="26"/>
      <c r="AD29" s="51">
        <f t="shared" si="4"/>
        <v>2.8679595645376759E-3</v>
      </c>
      <c r="AE29" s="20"/>
      <c r="AG29" s="26"/>
      <c r="AH29" s="51">
        <f t="shared" si="5"/>
        <v>1.3921333215565049E-2</v>
      </c>
      <c r="AI29" s="20"/>
    </row>
    <row r="30" spans="2:35" x14ac:dyDescent="0.3">
      <c r="G30" s="26"/>
      <c r="H30" s="29">
        <v>44770</v>
      </c>
      <c r="I30" s="71">
        <v>23.765599999999999</v>
      </c>
      <c r="J30" s="72">
        <v>22.554200000000002</v>
      </c>
      <c r="K30" s="20"/>
      <c r="M30" s="26"/>
      <c r="N30" s="40">
        <f t="shared" si="0"/>
        <v>-6.1934093905578566E-2</v>
      </c>
      <c r="O30" s="20"/>
      <c r="Q30" s="26"/>
      <c r="R30" s="40">
        <f t="shared" si="1"/>
        <v>6.1934093905578566E-2</v>
      </c>
      <c r="S30" s="20"/>
      <c r="U30" s="26"/>
      <c r="V30" s="40">
        <f t="shared" si="2"/>
        <v>-5.0972834685427577E-2</v>
      </c>
      <c r="W30" s="20"/>
      <c r="Y30" s="26"/>
      <c r="Z30" s="40">
        <f t="shared" si="3"/>
        <v>5.0972834685427577E-2</v>
      </c>
      <c r="AA30" s="20"/>
      <c r="AC30" s="26"/>
      <c r="AD30" s="51">
        <f t="shared" si="4"/>
        <v>-5.6453464295503075E-2</v>
      </c>
      <c r="AE30" s="20"/>
      <c r="AG30" s="26"/>
      <c r="AH30" s="51">
        <f t="shared" si="5"/>
        <v>5.6453464295503075E-2</v>
      </c>
      <c r="AI30" s="20"/>
    </row>
    <row r="31" spans="2:35" x14ac:dyDescent="0.3">
      <c r="G31" s="26"/>
      <c r="H31" s="29">
        <v>44769</v>
      </c>
      <c r="I31" s="71">
        <v>25.031400000000001</v>
      </c>
      <c r="J31" s="72">
        <v>24.043299999999999</v>
      </c>
      <c r="K31" s="20"/>
      <c r="M31" s="26"/>
      <c r="N31" s="40">
        <f t="shared" si="0"/>
        <v>-5.9600032854723504E-2</v>
      </c>
      <c r="O31" s="20"/>
      <c r="Q31" s="26"/>
      <c r="R31" s="40">
        <f t="shared" si="1"/>
        <v>5.9600032854723504E-2</v>
      </c>
      <c r="S31" s="20"/>
      <c r="U31" s="26"/>
      <c r="V31" s="40">
        <f t="shared" si="2"/>
        <v>-3.9474420128318942E-2</v>
      </c>
      <c r="W31" s="20"/>
      <c r="Y31" s="26"/>
      <c r="Z31" s="40">
        <f t="shared" si="3"/>
        <v>3.9474420128318942E-2</v>
      </c>
      <c r="AA31" s="20"/>
      <c r="AC31" s="26"/>
      <c r="AD31" s="51">
        <f t="shared" si="4"/>
        <v>-4.9537226491521223E-2</v>
      </c>
      <c r="AE31" s="20"/>
      <c r="AG31" s="26"/>
      <c r="AH31" s="51">
        <f t="shared" si="5"/>
        <v>4.9537226491521223E-2</v>
      </c>
      <c r="AI31" s="20"/>
    </row>
    <row r="32" spans="2:35" x14ac:dyDescent="0.3">
      <c r="B32" s="2"/>
      <c r="C32" s="2"/>
      <c r="D32" s="2"/>
      <c r="E32" s="2"/>
      <c r="G32" s="26"/>
      <c r="H32" s="29">
        <v>44768</v>
      </c>
      <c r="I32" s="71">
        <v>24.8155</v>
      </c>
      <c r="J32" s="72">
        <v>25.5671</v>
      </c>
      <c r="K32" s="20"/>
      <c r="M32" s="26"/>
      <c r="N32" s="40">
        <f t="shared" si="0"/>
        <v>4.2232105368287663E-2</v>
      </c>
      <c r="O32" s="20"/>
      <c r="Q32" s="26"/>
      <c r="R32" s="40">
        <f t="shared" si="1"/>
        <v>4.2232105368287663E-2</v>
      </c>
      <c r="S32" s="20"/>
      <c r="U32" s="26"/>
      <c r="V32" s="40">
        <f t="shared" si="2"/>
        <v>3.0287521911708401E-2</v>
      </c>
      <c r="W32" s="20"/>
      <c r="Y32" s="26"/>
      <c r="Z32" s="40">
        <f t="shared" si="3"/>
        <v>3.0287521911708401E-2</v>
      </c>
      <c r="AA32" s="20"/>
      <c r="AC32" s="26"/>
      <c r="AD32" s="51">
        <f t="shared" si="4"/>
        <v>3.6259813639998029E-2</v>
      </c>
      <c r="AE32" s="20"/>
      <c r="AG32" s="26"/>
      <c r="AH32" s="51">
        <f t="shared" si="5"/>
        <v>3.6259813639998029E-2</v>
      </c>
      <c r="AI32" s="20"/>
    </row>
    <row r="33" spans="7:35" x14ac:dyDescent="0.3">
      <c r="G33" s="26"/>
      <c r="H33" s="29">
        <v>44767</v>
      </c>
      <c r="I33" s="71">
        <v>25.260899999999999</v>
      </c>
      <c r="J33" s="72">
        <v>24.531099999999999</v>
      </c>
      <c r="K33" s="20"/>
      <c r="M33" s="26"/>
      <c r="N33" s="40">
        <f t="shared" si="0"/>
        <v>1.9631070543834148E-2</v>
      </c>
      <c r="O33" s="20"/>
      <c r="Q33" s="26"/>
      <c r="R33" s="40">
        <f t="shared" si="1"/>
        <v>1.9631070543834148E-2</v>
      </c>
      <c r="S33" s="20"/>
      <c r="U33" s="26"/>
      <c r="V33" s="40">
        <f t="shared" si="2"/>
        <v>-2.889049875499293E-2</v>
      </c>
      <c r="W33" s="20"/>
      <c r="Y33" s="26"/>
      <c r="Z33" s="40">
        <f t="shared" si="3"/>
        <v>2.889049875499293E-2</v>
      </c>
      <c r="AA33" s="20"/>
      <c r="AC33" s="26"/>
      <c r="AD33" s="51">
        <f t="shared" si="4"/>
        <v>-4.6297141055793908E-3</v>
      </c>
      <c r="AE33" s="20"/>
      <c r="AG33" s="26"/>
      <c r="AH33" s="51">
        <f t="shared" si="5"/>
        <v>2.4260784649413537E-2</v>
      </c>
      <c r="AI33" s="20"/>
    </row>
    <row r="34" spans="7:35" x14ac:dyDescent="0.3">
      <c r="G34" s="26"/>
      <c r="H34" s="29">
        <v>44764</v>
      </c>
      <c r="I34" s="71">
        <v>25.6142</v>
      </c>
      <c r="J34" s="72">
        <v>24.058800000000002</v>
      </c>
      <c r="K34" s="20"/>
      <c r="M34" s="26"/>
      <c r="N34" s="40">
        <f t="shared" si="0"/>
        <v>-5.8492965738548466E-2</v>
      </c>
      <c r="O34" s="20"/>
      <c r="Q34" s="26"/>
      <c r="R34" s="40">
        <f t="shared" si="1"/>
        <v>5.8492965738548466E-2</v>
      </c>
      <c r="S34" s="20"/>
      <c r="U34" s="26"/>
      <c r="V34" s="40">
        <f t="shared" si="2"/>
        <v>-6.0724129584371123E-2</v>
      </c>
      <c r="W34" s="20"/>
      <c r="Y34" s="26"/>
      <c r="Z34" s="40">
        <f t="shared" si="3"/>
        <v>6.0724129584371123E-2</v>
      </c>
      <c r="AA34" s="20"/>
      <c r="AC34" s="26"/>
      <c r="AD34" s="51">
        <f t="shared" si="4"/>
        <v>-5.9608547661459794E-2</v>
      </c>
      <c r="AE34" s="20"/>
      <c r="AG34" s="26"/>
      <c r="AH34" s="51">
        <f t="shared" si="5"/>
        <v>5.9608547661459794E-2</v>
      </c>
      <c r="AI34" s="20"/>
    </row>
    <row r="35" spans="7:35" x14ac:dyDescent="0.3">
      <c r="G35" s="26"/>
      <c r="H35" s="29">
        <v>44763</v>
      </c>
      <c r="I35" s="71">
        <v>27.314599999999999</v>
      </c>
      <c r="J35" s="72">
        <v>25.5535</v>
      </c>
      <c r="K35" s="20"/>
      <c r="M35" s="26"/>
      <c r="N35" s="40">
        <f t="shared" si="0"/>
        <v>-6.7448369991642929E-2</v>
      </c>
      <c r="O35" s="20"/>
      <c r="Q35" s="26"/>
      <c r="R35" s="40">
        <f t="shared" si="1"/>
        <v>6.7448369991642929E-2</v>
      </c>
      <c r="S35" s="20"/>
      <c r="U35" s="26"/>
      <c r="V35" s="40">
        <f t="shared" si="2"/>
        <v>-6.4474676546608739E-2</v>
      </c>
      <c r="W35" s="20"/>
      <c r="Y35" s="26"/>
      <c r="Z35" s="40">
        <f t="shared" si="3"/>
        <v>6.4474676546608739E-2</v>
      </c>
      <c r="AA35" s="20"/>
      <c r="AC35" s="26"/>
      <c r="AD35" s="51">
        <f t="shared" si="4"/>
        <v>-6.5961523269125827E-2</v>
      </c>
      <c r="AE35" s="20"/>
      <c r="AG35" s="26"/>
      <c r="AH35" s="51">
        <f t="shared" si="5"/>
        <v>6.5961523269125827E-2</v>
      </c>
      <c r="AI35" s="20"/>
    </row>
    <row r="36" spans="7:35" x14ac:dyDescent="0.3">
      <c r="G36" s="26"/>
      <c r="H36" s="29">
        <v>44762</v>
      </c>
      <c r="I36" s="71">
        <v>26.673100000000002</v>
      </c>
      <c r="J36" s="72">
        <v>27.401700000000002</v>
      </c>
      <c r="K36" s="20"/>
      <c r="M36" s="26"/>
      <c r="N36" s="47">
        <f t="shared" si="0"/>
        <v>2.5535753048346949E-2</v>
      </c>
      <c r="O36" s="20"/>
      <c r="P36" s="3"/>
      <c r="Q36" s="26"/>
      <c r="R36" s="47">
        <f t="shared" si="1"/>
        <v>2.5535753048346949E-2</v>
      </c>
      <c r="S36" s="20"/>
      <c r="U36" s="17"/>
      <c r="V36" s="47">
        <f t="shared" si="2"/>
        <v>2.7315910036703649E-2</v>
      </c>
      <c r="W36" s="20"/>
      <c r="X36" s="3"/>
      <c r="Y36" s="17"/>
      <c r="Z36" s="47">
        <f t="shared" si="3"/>
        <v>2.7315910036703649E-2</v>
      </c>
      <c r="AA36" s="20"/>
      <c r="AB36" s="3"/>
      <c r="AC36" s="17"/>
      <c r="AD36" s="55">
        <f t="shared" si="4"/>
        <v>2.6425831542525299E-2</v>
      </c>
      <c r="AE36" s="20"/>
      <c r="AF36" s="3"/>
      <c r="AG36" s="17"/>
      <c r="AH36" s="55">
        <f t="shared" si="5"/>
        <v>2.6425831542525299E-2</v>
      </c>
      <c r="AI36" s="20"/>
    </row>
    <row r="37" spans="7:35" x14ac:dyDescent="0.3">
      <c r="G37" s="26"/>
      <c r="H37" s="58">
        <v>44761</v>
      </c>
      <c r="I37" s="73">
        <v>29.438600000000001</v>
      </c>
      <c r="J37" s="74">
        <v>26.7194</v>
      </c>
      <c r="K37" s="20"/>
      <c r="M37" s="27"/>
      <c r="N37" s="21"/>
      <c r="O37" s="22"/>
      <c r="Q37" s="27"/>
      <c r="R37" s="21"/>
      <c r="S37" s="22"/>
      <c r="U37" s="27"/>
      <c r="V37" s="21"/>
      <c r="W37" s="22"/>
      <c r="Y37" s="27"/>
      <c r="Z37" s="21"/>
      <c r="AA37" s="22"/>
      <c r="AC37" s="27"/>
      <c r="AD37" s="21"/>
      <c r="AE37" s="22"/>
      <c r="AG37" s="27"/>
      <c r="AH37" s="21"/>
      <c r="AI37" s="22"/>
    </row>
    <row r="38" spans="7:35" x14ac:dyDescent="0.3">
      <c r="G38" s="27"/>
      <c r="H38" s="32"/>
      <c r="I38" s="79"/>
      <c r="J38" s="79"/>
      <c r="K38" s="22"/>
    </row>
    <row r="39" spans="7:35" x14ac:dyDescent="0.3">
      <c r="H39" s="28"/>
      <c r="M39" s="23"/>
      <c r="N39" s="24"/>
      <c r="O39" s="25"/>
      <c r="Q39" s="23"/>
      <c r="R39" s="24"/>
      <c r="S39" s="25"/>
      <c r="U39" s="23"/>
      <c r="V39" s="24"/>
      <c r="W39" s="25"/>
      <c r="Y39" s="23"/>
      <c r="Z39" s="24"/>
      <c r="AA39" s="25"/>
      <c r="AC39" s="23"/>
      <c r="AD39" s="24"/>
      <c r="AE39" s="25"/>
      <c r="AG39" s="23"/>
      <c r="AH39" s="24"/>
      <c r="AI39" s="25"/>
    </row>
    <row r="40" spans="7:35" ht="18" x14ac:dyDescent="0.35">
      <c r="H40" s="28"/>
      <c r="M40" s="26"/>
      <c r="N40" s="87" t="s">
        <v>74</v>
      </c>
      <c r="O40" s="20"/>
      <c r="Q40" s="26"/>
      <c r="R40" s="88" t="s">
        <v>75</v>
      </c>
      <c r="S40" s="20"/>
      <c r="U40" s="26"/>
      <c r="V40" s="87" t="s">
        <v>70</v>
      </c>
      <c r="W40" s="20"/>
      <c r="Y40" s="26"/>
      <c r="Z40" s="88" t="s">
        <v>71</v>
      </c>
      <c r="AA40" s="20"/>
      <c r="AC40" s="26"/>
      <c r="AD40" s="87" t="s">
        <v>184</v>
      </c>
      <c r="AE40" s="20"/>
      <c r="AG40" s="26"/>
      <c r="AH40" s="88" t="s">
        <v>183</v>
      </c>
      <c r="AI40" s="20"/>
    </row>
    <row r="41" spans="7:35" x14ac:dyDescent="0.3">
      <c r="H41" s="28"/>
      <c r="M41" s="26"/>
      <c r="N41" s="36" t="s">
        <v>94</v>
      </c>
      <c r="O41" s="20"/>
      <c r="Q41" s="26"/>
      <c r="R41" s="89" t="s">
        <v>94</v>
      </c>
      <c r="S41" s="20"/>
      <c r="U41" s="26"/>
      <c r="V41" s="36" t="s">
        <v>94</v>
      </c>
      <c r="W41" s="20"/>
      <c r="Y41" s="26"/>
      <c r="Z41" s="89" t="s">
        <v>94</v>
      </c>
      <c r="AA41" s="20"/>
      <c r="AC41" s="26"/>
      <c r="AD41" s="89" t="s">
        <v>94</v>
      </c>
      <c r="AE41" s="20"/>
      <c r="AG41" s="26"/>
      <c r="AH41" s="89" t="s">
        <v>94</v>
      </c>
      <c r="AI41" s="20"/>
    </row>
    <row r="42" spans="7:35" x14ac:dyDescent="0.3">
      <c r="H42" s="28"/>
      <c r="M42" s="26"/>
      <c r="N42" s="47">
        <f>IF(OR(D9="",J7=""),"",(D9-J7)/J7)</f>
        <v>4.6139801130055183E-3</v>
      </c>
      <c r="O42" s="20"/>
      <c r="Q42" s="26"/>
      <c r="R42" s="90">
        <f>SQRT((N42)^2)</f>
        <v>4.6139801130055183E-3</v>
      </c>
      <c r="S42" s="20"/>
      <c r="U42" s="26"/>
      <c r="V42" s="47">
        <f>IFERROR((D9-I6)/I6,"")</f>
        <v>3.0665528763398182E-2</v>
      </c>
      <c r="W42" s="20"/>
      <c r="Y42" s="26"/>
      <c r="Z42" s="90">
        <f>SQRT((V42)^2)</f>
        <v>3.0665528763398182E-2</v>
      </c>
      <c r="AA42" s="20"/>
      <c r="AC42" s="26"/>
      <c r="AD42" s="90">
        <f>AVERAGE(N42,V42)</f>
        <v>1.763975443820185E-2</v>
      </c>
      <c r="AE42" s="20"/>
      <c r="AG42" s="26"/>
      <c r="AH42" s="90">
        <f>SQRT((AD42)^2)</f>
        <v>1.763975443820185E-2</v>
      </c>
      <c r="AI42" s="20"/>
    </row>
    <row r="43" spans="7:35" x14ac:dyDescent="0.3">
      <c r="H43" s="28"/>
      <c r="M43" s="27"/>
      <c r="N43" s="21"/>
      <c r="O43" s="22"/>
      <c r="Q43" s="27"/>
      <c r="R43" s="21"/>
      <c r="S43" s="22"/>
      <c r="U43" s="27"/>
      <c r="V43" s="21"/>
      <c r="W43" s="22"/>
      <c r="Y43" s="27"/>
      <c r="Z43" s="21"/>
      <c r="AA43" s="22"/>
      <c r="AC43" s="27"/>
      <c r="AD43" s="21"/>
      <c r="AE43" s="22"/>
      <c r="AG43" s="27"/>
      <c r="AH43" s="21"/>
      <c r="AI43" s="22"/>
    </row>
    <row r="44" spans="7:35" x14ac:dyDescent="0.3">
      <c r="H44" s="28"/>
    </row>
    <row r="45" spans="7:35" x14ac:dyDescent="0.3">
      <c r="H45" s="28"/>
    </row>
    <row r="46" spans="7:35" x14ac:dyDescent="0.3">
      <c r="H46" s="28"/>
    </row>
    <row r="47" spans="7:35" x14ac:dyDescent="0.3">
      <c r="H47" s="28"/>
    </row>
    <row r="48" spans="7:35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8">
    <mergeCell ref="C17:D17"/>
    <mergeCell ref="C22:D22"/>
    <mergeCell ref="B2:E3"/>
    <mergeCell ref="H3:J3"/>
    <mergeCell ref="I4:J4"/>
    <mergeCell ref="C7:D7"/>
    <mergeCell ref="C11:D11"/>
    <mergeCell ref="C12:D12"/>
  </mergeCells>
  <pageMargins left="0.7" right="0.7" top="0.75" bottom="0.75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C1A28-C384-41C7-8078-223B06DCA5E3}">
  <sheetPr codeName="Sheet11"/>
  <dimension ref="B2:AI160"/>
  <sheetViews>
    <sheetView showGridLines="0" topLeftCell="Y10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8" width="18.5546875" bestFit="1" customWidth="1"/>
    <col min="9" max="10" width="11.33203125" bestFit="1" customWidth="1"/>
    <col min="11" max="13" width="2.88671875" customWidth="1"/>
    <col min="14" max="14" width="60.88671875" bestFit="1" customWidth="1"/>
    <col min="15" max="17" width="2.88671875" customWidth="1"/>
    <col min="18" max="18" width="70.6640625" bestFit="1" customWidth="1"/>
    <col min="19" max="21" width="2.88671875" customWidth="1"/>
    <col min="22" max="22" width="51.44140625" bestFit="1" customWidth="1"/>
    <col min="23" max="25" width="2.88671875" customWidth="1"/>
    <col min="26" max="26" width="61.33203125" bestFit="1" customWidth="1"/>
    <col min="27" max="29" width="2.88671875" customWidth="1"/>
    <col min="30" max="30" width="62" bestFit="1" customWidth="1"/>
    <col min="31" max="33" width="2.88671875" customWidth="1"/>
    <col min="34" max="34" width="72" bestFit="1" customWidth="1"/>
    <col min="35" max="35" width="2.88671875" customWidth="1"/>
  </cols>
  <sheetData>
    <row r="2" spans="2:35" x14ac:dyDescent="0.3">
      <c r="B2" s="128" t="str">
        <f>_xll.TR(".VIX","CF_Last","CH=Fd RH=IN",C8)</f>
        <v>Updated at 12:44:51</v>
      </c>
      <c r="C2" s="129"/>
      <c r="D2" s="129"/>
      <c r="E2" s="130"/>
      <c r="F2" s="2"/>
      <c r="G2" s="23"/>
      <c r="H2" s="64" t="str">
        <f>_xll.RHistory(".VIX",".Timestamp;.Open;.Close","NBROWS:32 INTERVAL:1D",,"TSREPEAT:NO CH:Fd",H5)</f>
        <v>Updated at 12:09:16</v>
      </c>
      <c r="I2" s="24"/>
      <c r="J2" s="24"/>
      <c r="K2" s="25"/>
      <c r="M2" s="23"/>
      <c r="N2" s="24"/>
      <c r="O2" s="25"/>
      <c r="Q2" s="23"/>
      <c r="R2" s="24"/>
      <c r="S2" s="25"/>
      <c r="U2" s="23"/>
      <c r="V2" s="24"/>
      <c r="W2" s="25"/>
      <c r="Y2" s="23"/>
      <c r="Z2" s="24"/>
      <c r="AA2" s="25"/>
      <c r="AC2" s="23"/>
      <c r="AD2" s="24"/>
      <c r="AE2" s="25"/>
      <c r="AG2" s="23"/>
      <c r="AH2" s="24"/>
      <c r="AI2" s="25"/>
    </row>
    <row r="3" spans="2:35" ht="18" x14ac:dyDescent="0.35">
      <c r="B3" s="219"/>
      <c r="C3" s="220"/>
      <c r="D3" s="220"/>
      <c r="E3" s="221"/>
      <c r="F3" s="2"/>
      <c r="G3" s="26"/>
      <c r="H3" s="211" t="s">
        <v>99</v>
      </c>
      <c r="I3" s="212"/>
      <c r="J3" s="213"/>
      <c r="K3" s="20"/>
      <c r="M3" s="26"/>
      <c r="N3" s="87" t="s">
        <v>72</v>
      </c>
      <c r="O3" s="20"/>
      <c r="Q3" s="26"/>
      <c r="R3" s="88" t="s">
        <v>73</v>
      </c>
      <c r="S3" s="20"/>
      <c r="U3" s="26"/>
      <c r="V3" s="87" t="s">
        <v>68</v>
      </c>
      <c r="W3" s="20"/>
      <c r="Y3" s="26"/>
      <c r="Z3" s="88" t="s">
        <v>69</v>
      </c>
      <c r="AA3" s="20"/>
      <c r="AC3" s="26"/>
      <c r="AD3" s="87" t="s">
        <v>31</v>
      </c>
      <c r="AE3" s="20"/>
      <c r="AG3" s="26"/>
      <c r="AH3" s="88" t="s">
        <v>32</v>
      </c>
      <c r="AI3" s="20"/>
    </row>
    <row r="4" spans="2:35" x14ac:dyDescent="0.3">
      <c r="F4" s="2"/>
      <c r="G4" s="26"/>
      <c r="H4" s="27"/>
      <c r="I4" s="217" t="s">
        <v>95</v>
      </c>
      <c r="J4" s="218"/>
      <c r="K4" s="20"/>
      <c r="M4" s="26"/>
      <c r="N4" s="36" t="s">
        <v>95</v>
      </c>
      <c r="O4" s="20"/>
      <c r="Q4" s="26"/>
      <c r="R4" s="36" t="s">
        <v>95</v>
      </c>
      <c r="S4" s="20"/>
      <c r="U4" s="26"/>
      <c r="V4" s="36" t="s">
        <v>95</v>
      </c>
      <c r="W4" s="20"/>
      <c r="Y4" s="26"/>
      <c r="Z4" s="36" t="s">
        <v>95</v>
      </c>
      <c r="AA4" s="20"/>
      <c r="AC4" s="26"/>
      <c r="AD4" s="36" t="s">
        <v>95</v>
      </c>
      <c r="AE4" s="20"/>
      <c r="AG4" s="26"/>
      <c r="AH4" s="36" t="s">
        <v>95</v>
      </c>
      <c r="AI4" s="20"/>
    </row>
    <row r="5" spans="2:35" hidden="1" x14ac:dyDescent="0.3">
      <c r="F5" s="2"/>
      <c r="G5" s="26"/>
      <c r="H5" s="110" t="s">
        <v>22</v>
      </c>
      <c r="I5" s="111" t="s">
        <v>201</v>
      </c>
      <c r="J5" s="112" t="s">
        <v>202</v>
      </c>
      <c r="K5" s="20"/>
      <c r="M5" s="26"/>
      <c r="N5" s="17"/>
      <c r="O5" s="20"/>
      <c r="Q5" s="26"/>
      <c r="R5" s="17"/>
      <c r="S5" s="20"/>
      <c r="U5" s="26"/>
      <c r="V5" s="17"/>
      <c r="W5" s="20"/>
      <c r="Y5" s="26"/>
      <c r="Z5" s="17"/>
      <c r="AA5" s="20"/>
      <c r="AC5" s="26"/>
      <c r="AD5" s="17"/>
      <c r="AE5" s="20"/>
      <c r="AG5" s="26"/>
      <c r="AH5" s="17"/>
      <c r="AI5" s="20"/>
    </row>
    <row r="6" spans="2:35" x14ac:dyDescent="0.3">
      <c r="B6" s="23"/>
      <c r="C6" s="63"/>
      <c r="D6" s="24"/>
      <c r="E6" s="25"/>
      <c r="F6" s="2"/>
      <c r="G6" s="26"/>
      <c r="H6" s="29">
        <v>44804</v>
      </c>
      <c r="I6" s="71">
        <v>25.86</v>
      </c>
      <c r="J6" s="72">
        <v>26.53</v>
      </c>
      <c r="K6" s="20"/>
      <c r="M6" s="26"/>
      <c r="N6" s="40">
        <f t="shared" ref="N6:N36" si="0">IF(OR(J6="",J7=""),"",(J6-J7)/J7)</f>
        <v>1.2209080503624582E-2</v>
      </c>
      <c r="O6" s="20"/>
      <c r="Q6" s="26"/>
      <c r="R6" s="40">
        <f t="shared" ref="R6:R36" si="1">IF(OR(J6="",J7=""),"",SQRT(((J6-J7)/J7)^2))</f>
        <v>1.2209080503624582E-2</v>
      </c>
      <c r="S6" s="20"/>
      <c r="U6" s="26"/>
      <c r="V6" s="40">
        <f t="shared" ref="V6:V36" si="2">IFERROR((J6-I6)/I6,"")</f>
        <v>2.5908739365815999E-2</v>
      </c>
      <c r="W6" s="20"/>
      <c r="Y6" s="26"/>
      <c r="Z6" s="40">
        <f t="shared" ref="Z6:Z36" si="3">IFERROR(SQRT(((J6-I6)/I6)^2),"")</f>
        <v>2.5908739365815999E-2</v>
      </c>
      <c r="AA6" s="20"/>
      <c r="AC6" s="26"/>
      <c r="AD6" s="51">
        <f t="shared" ref="AD6:AD36" si="4">IFERROR(AVERAGE(N6,V6),"")</f>
        <v>1.905890993472029E-2</v>
      </c>
      <c r="AE6" s="20"/>
      <c r="AG6" s="26"/>
      <c r="AH6" s="51">
        <f t="shared" ref="AH6:AH36" si="5">IFERROR(AVERAGE(R6,Z6),"")</f>
        <v>1.905890993472029E-2</v>
      </c>
      <c r="AI6" s="20"/>
    </row>
    <row r="7" spans="2:35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25.75</v>
      </c>
      <c r="J7" s="72">
        <v>26.21</v>
      </c>
      <c r="K7" s="20"/>
      <c r="M7" s="26"/>
      <c r="N7" s="40">
        <f t="shared" si="0"/>
        <v>0</v>
      </c>
      <c r="O7" s="20"/>
      <c r="Q7" s="26"/>
      <c r="R7" s="40">
        <f t="shared" si="1"/>
        <v>0</v>
      </c>
      <c r="S7" s="20"/>
      <c r="U7" s="26"/>
      <c r="V7" s="40">
        <f t="shared" si="2"/>
        <v>1.7864077669902945E-2</v>
      </c>
      <c r="W7" s="20"/>
      <c r="Y7" s="26"/>
      <c r="Z7" s="40">
        <f t="shared" si="3"/>
        <v>1.7864077669902945E-2</v>
      </c>
      <c r="AA7" s="20"/>
      <c r="AC7" s="26"/>
      <c r="AD7" s="51">
        <f t="shared" si="4"/>
        <v>8.9320388349514723E-3</v>
      </c>
      <c r="AE7" s="20"/>
      <c r="AG7" s="26"/>
      <c r="AH7" s="51">
        <f t="shared" si="5"/>
        <v>8.9320388349514723E-3</v>
      </c>
      <c r="AI7" s="20"/>
    </row>
    <row r="8" spans="2:35" x14ac:dyDescent="0.3">
      <c r="B8" s="26"/>
      <c r="C8" s="4"/>
      <c r="D8" s="109" t="s">
        <v>198</v>
      </c>
      <c r="E8" s="20"/>
      <c r="F8" s="2"/>
      <c r="G8" s="26"/>
      <c r="H8" s="29">
        <v>44802</v>
      </c>
      <c r="I8" s="71">
        <v>26.86</v>
      </c>
      <c r="J8" s="72">
        <v>26.21</v>
      </c>
      <c r="K8" s="20"/>
      <c r="M8" s="26"/>
      <c r="N8" s="40">
        <f t="shared" si="0"/>
        <v>2.5430359937402277E-2</v>
      </c>
      <c r="O8" s="20"/>
      <c r="Q8" s="26"/>
      <c r="R8" s="40">
        <f t="shared" si="1"/>
        <v>2.5430359937402277E-2</v>
      </c>
      <c r="S8" s="20"/>
      <c r="U8" s="26"/>
      <c r="V8" s="40">
        <f t="shared" si="2"/>
        <v>-2.4199553239017072E-2</v>
      </c>
      <c r="W8" s="20"/>
      <c r="Y8" s="26"/>
      <c r="Z8" s="40">
        <f t="shared" si="3"/>
        <v>2.4199553239017072E-2</v>
      </c>
      <c r="AA8" s="20"/>
      <c r="AC8" s="26"/>
      <c r="AD8" s="51">
        <f t="shared" si="4"/>
        <v>6.1540334919260239E-4</v>
      </c>
      <c r="AE8" s="20"/>
      <c r="AG8" s="26"/>
      <c r="AH8" s="51">
        <f t="shared" si="5"/>
        <v>2.4814956588209675E-2</v>
      </c>
      <c r="AI8" s="20"/>
    </row>
    <row r="9" spans="2:35" x14ac:dyDescent="0.3">
      <c r="B9" s="26"/>
      <c r="C9" s="85" t="s">
        <v>93</v>
      </c>
      <c r="D9" s="95">
        <v>26.32</v>
      </c>
      <c r="E9" s="20"/>
      <c r="F9" s="2"/>
      <c r="G9" s="26"/>
      <c r="H9" s="29">
        <v>44799</v>
      </c>
      <c r="I9" s="71">
        <v>22.07</v>
      </c>
      <c r="J9" s="72">
        <v>25.56</v>
      </c>
      <c r="K9" s="20"/>
      <c r="M9" s="26"/>
      <c r="N9" s="40">
        <f t="shared" si="0"/>
        <v>0.17355371900826436</v>
      </c>
      <c r="O9" s="20"/>
      <c r="Q9" s="26"/>
      <c r="R9" s="40">
        <f t="shared" si="1"/>
        <v>0.17355371900826436</v>
      </c>
      <c r="S9" s="20"/>
      <c r="U9" s="26"/>
      <c r="V9" s="40">
        <f t="shared" si="2"/>
        <v>0.15813321250566373</v>
      </c>
      <c r="W9" s="20"/>
      <c r="Y9" s="26"/>
      <c r="Z9" s="40">
        <f t="shared" si="3"/>
        <v>0.15813321250566373</v>
      </c>
      <c r="AA9" s="20"/>
      <c r="AC9" s="26"/>
      <c r="AD9" s="51">
        <f t="shared" si="4"/>
        <v>0.16584346575696404</v>
      </c>
      <c r="AE9" s="20"/>
      <c r="AG9" s="26"/>
      <c r="AH9" s="51">
        <f t="shared" si="5"/>
        <v>0.16584346575696404</v>
      </c>
      <c r="AI9" s="20"/>
    </row>
    <row r="10" spans="2:35" x14ac:dyDescent="0.3">
      <c r="B10" s="26"/>
      <c r="C10" s="65"/>
      <c r="D10" s="11"/>
      <c r="E10" s="20"/>
      <c r="F10" s="2"/>
      <c r="G10" s="26"/>
      <c r="H10" s="29">
        <v>44798</v>
      </c>
      <c r="I10" s="71">
        <v>22.41</v>
      </c>
      <c r="J10" s="72">
        <v>21.78</v>
      </c>
      <c r="K10" s="20"/>
      <c r="M10" s="26"/>
      <c r="N10" s="40">
        <f t="shared" si="0"/>
        <v>-4.5574057843996457E-2</v>
      </c>
      <c r="O10" s="20"/>
      <c r="Q10" s="26"/>
      <c r="R10" s="40">
        <f t="shared" si="1"/>
        <v>4.5574057843996457E-2</v>
      </c>
      <c r="S10" s="20"/>
      <c r="U10" s="26"/>
      <c r="V10" s="40">
        <f t="shared" si="2"/>
        <v>-2.8112449799196741E-2</v>
      </c>
      <c r="W10" s="20"/>
      <c r="Y10" s="26"/>
      <c r="Z10" s="40">
        <f t="shared" si="3"/>
        <v>2.8112449799196741E-2</v>
      </c>
      <c r="AA10" s="20"/>
      <c r="AC10" s="26"/>
      <c r="AD10" s="51">
        <f t="shared" si="4"/>
        <v>-3.6843253821596603E-2</v>
      </c>
      <c r="AE10" s="20"/>
      <c r="AG10" s="26"/>
      <c r="AH10" s="51">
        <f t="shared" si="5"/>
        <v>3.6843253821596603E-2</v>
      </c>
      <c r="AI10" s="20"/>
    </row>
    <row r="11" spans="2:35" ht="18" x14ac:dyDescent="0.35">
      <c r="B11" s="26"/>
      <c r="C11" s="231" t="s">
        <v>14</v>
      </c>
      <c r="D11" s="233"/>
      <c r="E11" s="20"/>
      <c r="F11" s="2"/>
      <c r="G11" s="26"/>
      <c r="H11" s="29">
        <v>44797</v>
      </c>
      <c r="I11" s="71">
        <v>24.37</v>
      </c>
      <c r="J11" s="72">
        <v>22.82</v>
      </c>
      <c r="K11" s="20"/>
      <c r="M11" s="26"/>
      <c r="N11" s="40">
        <f t="shared" si="0"/>
        <v>-5.3504769805060109E-2</v>
      </c>
      <c r="O11" s="20"/>
      <c r="Q11" s="26"/>
      <c r="R11" s="40">
        <f t="shared" si="1"/>
        <v>5.3504769805060109E-2</v>
      </c>
      <c r="S11" s="20"/>
      <c r="U11" s="26"/>
      <c r="V11" s="40">
        <f t="shared" si="2"/>
        <v>-6.3602790315962277E-2</v>
      </c>
      <c r="W11" s="20"/>
      <c r="Y11" s="26"/>
      <c r="Z11" s="40">
        <f t="shared" si="3"/>
        <v>6.3602790315962277E-2</v>
      </c>
      <c r="AA11" s="20"/>
      <c r="AC11" s="26"/>
      <c r="AD11" s="51">
        <f t="shared" si="4"/>
        <v>-5.8553780060511193E-2</v>
      </c>
      <c r="AE11" s="20"/>
      <c r="AG11" s="26"/>
      <c r="AH11" s="51">
        <f t="shared" si="5"/>
        <v>5.8553780060511193E-2</v>
      </c>
      <c r="AI11" s="20"/>
    </row>
    <row r="12" spans="2:35" ht="18" x14ac:dyDescent="0.35">
      <c r="B12" s="26"/>
      <c r="C12" s="222" t="s">
        <v>7</v>
      </c>
      <c r="D12" s="224"/>
      <c r="E12" s="20"/>
      <c r="F12" s="2"/>
      <c r="G12" s="26"/>
      <c r="H12" s="29">
        <v>44796</v>
      </c>
      <c r="I12" s="71">
        <v>24.13</v>
      </c>
      <c r="J12" s="72">
        <v>24.11</v>
      </c>
      <c r="K12" s="20"/>
      <c r="M12" s="26"/>
      <c r="N12" s="40">
        <f t="shared" si="0"/>
        <v>1.3025210084033558E-2</v>
      </c>
      <c r="O12" s="20"/>
      <c r="Q12" s="26"/>
      <c r="R12" s="40">
        <f t="shared" si="1"/>
        <v>1.3025210084033558E-2</v>
      </c>
      <c r="S12" s="20"/>
      <c r="U12" s="26"/>
      <c r="V12" s="40">
        <f t="shared" si="2"/>
        <v>-8.2884376295066619E-4</v>
      </c>
      <c r="W12" s="20"/>
      <c r="Y12" s="26"/>
      <c r="Z12" s="40">
        <f t="shared" si="3"/>
        <v>8.2884376295066619E-4</v>
      </c>
      <c r="AA12" s="20"/>
      <c r="AC12" s="26"/>
      <c r="AD12" s="51">
        <f t="shared" si="4"/>
        <v>6.0981831605414465E-3</v>
      </c>
      <c r="AE12" s="20"/>
      <c r="AG12" s="26"/>
      <c r="AH12" s="51">
        <f t="shared" si="5"/>
        <v>6.927026923492112E-3</v>
      </c>
      <c r="AI12" s="20"/>
    </row>
    <row r="13" spans="2:35" x14ac:dyDescent="0.3">
      <c r="B13" s="26"/>
      <c r="C13" s="16" t="s">
        <v>10</v>
      </c>
      <c r="D13" s="76">
        <f>N42</f>
        <v>4.1968714231209242E-3</v>
      </c>
      <c r="E13" s="20"/>
      <c r="F13" s="2"/>
      <c r="G13" s="26"/>
      <c r="H13" s="29">
        <v>44795</v>
      </c>
      <c r="I13" s="71">
        <v>22.41</v>
      </c>
      <c r="J13" s="72">
        <v>23.8</v>
      </c>
      <c r="K13" s="20"/>
      <c r="M13" s="26"/>
      <c r="N13" s="40">
        <f t="shared" si="0"/>
        <v>0.15533980582524268</v>
      </c>
      <c r="O13" s="20"/>
      <c r="Q13" s="26"/>
      <c r="R13" s="40">
        <f t="shared" si="1"/>
        <v>0.15533980582524268</v>
      </c>
      <c r="S13" s="20"/>
      <c r="U13" s="26"/>
      <c r="V13" s="40">
        <f t="shared" si="2"/>
        <v>6.2025881302989763E-2</v>
      </c>
      <c r="W13" s="20"/>
      <c r="Y13" s="26"/>
      <c r="Z13" s="40">
        <f t="shared" si="3"/>
        <v>6.2025881302989763E-2</v>
      </c>
      <c r="AA13" s="20"/>
      <c r="AC13" s="26"/>
      <c r="AD13" s="51">
        <f t="shared" si="4"/>
        <v>0.10868284356411623</v>
      </c>
      <c r="AE13" s="20"/>
      <c r="AG13" s="26"/>
      <c r="AH13" s="51">
        <f t="shared" si="5"/>
        <v>0.10868284356411623</v>
      </c>
      <c r="AI13" s="20"/>
    </row>
    <row r="14" spans="2:35" x14ac:dyDescent="0.3">
      <c r="B14" s="26"/>
      <c r="C14" s="17" t="s">
        <v>11</v>
      </c>
      <c r="D14" s="51">
        <f>AVERAGE(R7:R36)</f>
        <v>4.2457738863260125E-2</v>
      </c>
      <c r="E14" s="20"/>
      <c r="F14" s="2"/>
      <c r="G14" s="26"/>
      <c r="H14" s="29">
        <v>44792</v>
      </c>
      <c r="I14" s="71">
        <v>20.16</v>
      </c>
      <c r="J14" s="72">
        <v>20.6</v>
      </c>
      <c r="K14" s="20"/>
      <c r="M14" s="26"/>
      <c r="N14" s="40">
        <f t="shared" si="0"/>
        <v>5.3169734151329383E-2</v>
      </c>
      <c r="O14" s="20"/>
      <c r="Q14" s="26"/>
      <c r="R14" s="40">
        <f t="shared" si="1"/>
        <v>5.3169734151329383E-2</v>
      </c>
      <c r="S14" s="20"/>
      <c r="U14" s="26"/>
      <c r="V14" s="40">
        <f t="shared" si="2"/>
        <v>2.182539682539689E-2</v>
      </c>
      <c r="W14" s="20"/>
      <c r="Y14" s="26"/>
      <c r="Z14" s="40">
        <f t="shared" si="3"/>
        <v>2.182539682539689E-2</v>
      </c>
      <c r="AA14" s="20"/>
      <c r="AC14" s="26"/>
      <c r="AD14" s="51">
        <f t="shared" si="4"/>
        <v>3.7497565488363138E-2</v>
      </c>
      <c r="AE14" s="20"/>
      <c r="AG14" s="26"/>
      <c r="AH14" s="51">
        <f t="shared" si="5"/>
        <v>3.7497565488363138E-2</v>
      </c>
      <c r="AI14" s="20"/>
    </row>
    <row r="15" spans="2:35" x14ac:dyDescent="0.3">
      <c r="B15" s="26"/>
      <c r="C15" s="17" t="s">
        <v>12</v>
      </c>
      <c r="D15" s="51">
        <f>_xlfn.STDEV.P(R7:R36)</f>
        <v>3.9861359101590436E-2</v>
      </c>
      <c r="E15" s="20"/>
      <c r="F15" s="2"/>
      <c r="G15" s="26"/>
      <c r="H15" s="29">
        <v>44791</v>
      </c>
      <c r="I15" s="71">
        <v>20.51</v>
      </c>
      <c r="J15" s="72">
        <v>19.559999999999999</v>
      </c>
      <c r="K15" s="20"/>
      <c r="M15" s="26"/>
      <c r="N15" s="40">
        <f t="shared" si="0"/>
        <v>-1.7085427135678385E-2</v>
      </c>
      <c r="O15" s="20"/>
      <c r="Q15" s="26"/>
      <c r="R15" s="40">
        <f t="shared" si="1"/>
        <v>1.7085427135678385E-2</v>
      </c>
      <c r="S15" s="20"/>
      <c r="U15" s="26"/>
      <c r="V15" s="40">
        <f t="shared" si="2"/>
        <v>-4.6318868844466246E-2</v>
      </c>
      <c r="W15" s="20"/>
      <c r="Y15" s="26"/>
      <c r="Z15" s="40">
        <f t="shared" si="3"/>
        <v>4.6318868844466246E-2</v>
      </c>
      <c r="AA15" s="20"/>
      <c r="AC15" s="26"/>
      <c r="AD15" s="51">
        <f t="shared" si="4"/>
        <v>-3.1702147990072316E-2</v>
      </c>
      <c r="AE15" s="20"/>
      <c r="AG15" s="26"/>
      <c r="AH15" s="51">
        <f t="shared" si="5"/>
        <v>3.1702147990072316E-2</v>
      </c>
      <c r="AI15" s="20"/>
    </row>
    <row r="16" spans="2:35" x14ac:dyDescent="0.3">
      <c r="B16" s="26"/>
      <c r="C16" s="18" t="s">
        <v>13</v>
      </c>
      <c r="D16" s="77">
        <f>(R42-D14)/D15</f>
        <v>-0.95984854261059604</v>
      </c>
      <c r="E16" s="20"/>
      <c r="F16" s="2"/>
      <c r="G16" s="26"/>
      <c r="H16" s="29">
        <v>44790</v>
      </c>
      <c r="I16" s="71">
        <v>19.739999999999998</v>
      </c>
      <c r="J16" s="72">
        <v>19.899999999999999</v>
      </c>
      <c r="K16" s="20"/>
      <c r="M16" s="26"/>
      <c r="N16" s="40">
        <f t="shared" si="0"/>
        <v>1.0665312341289857E-2</v>
      </c>
      <c r="O16" s="20"/>
      <c r="Q16" s="26"/>
      <c r="R16" s="40">
        <f t="shared" si="1"/>
        <v>1.0665312341289857E-2</v>
      </c>
      <c r="S16" s="20"/>
      <c r="U16" s="26"/>
      <c r="V16" s="40">
        <f t="shared" si="2"/>
        <v>8.1053698074974746E-3</v>
      </c>
      <c r="W16" s="20"/>
      <c r="Y16" s="26"/>
      <c r="Z16" s="40">
        <f t="shared" si="3"/>
        <v>8.1053698074974746E-3</v>
      </c>
      <c r="AA16" s="20"/>
      <c r="AC16" s="26"/>
      <c r="AD16" s="51">
        <f t="shared" si="4"/>
        <v>9.3853410743936667E-3</v>
      </c>
      <c r="AE16" s="20"/>
      <c r="AG16" s="26"/>
      <c r="AH16" s="51">
        <f t="shared" si="5"/>
        <v>9.3853410743936667E-3</v>
      </c>
      <c r="AI16" s="20"/>
    </row>
    <row r="17" spans="2:35" ht="18" x14ac:dyDescent="0.35">
      <c r="B17" s="26"/>
      <c r="C17" s="222" t="s">
        <v>8</v>
      </c>
      <c r="D17" s="224"/>
      <c r="E17" s="20"/>
      <c r="F17" s="2"/>
      <c r="G17" s="26"/>
      <c r="H17" s="29">
        <v>44789</v>
      </c>
      <c r="I17" s="71">
        <v>20.23</v>
      </c>
      <c r="J17" s="72">
        <v>19.690000000000001</v>
      </c>
      <c r="K17" s="20"/>
      <c r="M17" s="26"/>
      <c r="N17" s="40">
        <f t="shared" si="0"/>
        <v>-1.3032581453633986E-2</v>
      </c>
      <c r="O17" s="20"/>
      <c r="Q17" s="26"/>
      <c r="R17" s="40">
        <f t="shared" si="1"/>
        <v>1.3032581453633986E-2</v>
      </c>
      <c r="S17" s="20"/>
      <c r="U17" s="26"/>
      <c r="V17" s="40">
        <f t="shared" si="2"/>
        <v>-2.6693030153237724E-2</v>
      </c>
      <c r="W17" s="20"/>
      <c r="Y17" s="26"/>
      <c r="Z17" s="40">
        <f t="shared" si="3"/>
        <v>2.6693030153237724E-2</v>
      </c>
      <c r="AA17" s="20"/>
      <c r="AC17" s="26"/>
      <c r="AD17" s="51">
        <f t="shared" si="4"/>
        <v>-1.9862805803435857E-2</v>
      </c>
      <c r="AE17" s="20"/>
      <c r="AG17" s="26"/>
      <c r="AH17" s="51">
        <f t="shared" si="5"/>
        <v>1.9862805803435857E-2</v>
      </c>
      <c r="AI17" s="20"/>
    </row>
    <row r="18" spans="2:35" x14ac:dyDescent="0.3">
      <c r="B18" s="26"/>
      <c r="C18" s="16" t="s">
        <v>10</v>
      </c>
      <c r="D18" s="76">
        <f>V42</f>
        <v>1.7788089713843807E-2</v>
      </c>
      <c r="E18" s="20"/>
      <c r="F18" s="2"/>
      <c r="G18" s="26"/>
      <c r="H18" s="29">
        <v>44788</v>
      </c>
      <c r="I18" s="71">
        <v>20.74</v>
      </c>
      <c r="J18" s="72">
        <v>19.95</v>
      </c>
      <c r="K18" s="20"/>
      <c r="M18" s="26"/>
      <c r="N18" s="40">
        <f t="shared" si="0"/>
        <v>2.1505376344085926E-2</v>
      </c>
      <c r="O18" s="20"/>
      <c r="Q18" s="26"/>
      <c r="R18" s="40">
        <f t="shared" si="1"/>
        <v>2.1505376344085926E-2</v>
      </c>
      <c r="S18" s="20"/>
      <c r="U18" s="26"/>
      <c r="V18" s="40">
        <f t="shared" si="2"/>
        <v>-3.8090646094503335E-2</v>
      </c>
      <c r="W18" s="20"/>
      <c r="Y18" s="26"/>
      <c r="Z18" s="40">
        <f t="shared" si="3"/>
        <v>3.8090646094503335E-2</v>
      </c>
      <c r="AA18" s="20"/>
      <c r="AC18" s="26"/>
      <c r="AD18" s="51">
        <f t="shared" si="4"/>
        <v>-8.2926348752087042E-3</v>
      </c>
      <c r="AE18" s="20"/>
      <c r="AG18" s="26"/>
      <c r="AH18" s="51">
        <f t="shared" si="5"/>
        <v>2.979801121929463E-2</v>
      </c>
      <c r="AI18" s="20"/>
    </row>
    <row r="19" spans="2:35" x14ac:dyDescent="0.3">
      <c r="B19" s="26"/>
      <c r="C19" s="17" t="s">
        <v>11</v>
      </c>
      <c r="D19" s="51">
        <f>AVERAGE(Z7:Z36)</f>
        <v>3.7109083546821388E-2</v>
      </c>
      <c r="E19" s="20"/>
      <c r="F19" s="2"/>
      <c r="G19" s="26"/>
      <c r="H19" s="29">
        <v>44785</v>
      </c>
      <c r="I19" s="71">
        <v>20.34</v>
      </c>
      <c r="J19" s="72">
        <v>19.53</v>
      </c>
      <c r="K19" s="20"/>
      <c r="M19" s="26"/>
      <c r="N19" s="40">
        <f t="shared" si="0"/>
        <v>-3.316831683168308E-2</v>
      </c>
      <c r="O19" s="20"/>
      <c r="Q19" s="26"/>
      <c r="R19" s="40">
        <f t="shared" si="1"/>
        <v>3.316831683168308E-2</v>
      </c>
      <c r="S19" s="20"/>
      <c r="U19" s="26"/>
      <c r="V19" s="40">
        <f t="shared" si="2"/>
        <v>-3.9823008849557459E-2</v>
      </c>
      <c r="W19" s="20"/>
      <c r="Y19" s="26"/>
      <c r="Z19" s="40">
        <f t="shared" si="3"/>
        <v>3.9823008849557459E-2</v>
      </c>
      <c r="AA19" s="20"/>
      <c r="AC19" s="26"/>
      <c r="AD19" s="51">
        <f t="shared" si="4"/>
        <v>-3.6495662840620266E-2</v>
      </c>
      <c r="AE19" s="20"/>
      <c r="AG19" s="26"/>
      <c r="AH19" s="51">
        <f t="shared" si="5"/>
        <v>3.6495662840620266E-2</v>
      </c>
      <c r="AI19" s="20"/>
    </row>
    <row r="20" spans="2:35" x14ac:dyDescent="0.3">
      <c r="B20" s="26"/>
      <c r="C20" s="17" t="s">
        <v>12</v>
      </c>
      <c r="D20" s="51">
        <f>_xlfn.STDEV.P(Z7:Z36)</f>
        <v>3.2170789591189498E-2</v>
      </c>
      <c r="E20" s="20"/>
      <c r="F20" s="2"/>
      <c r="G20" s="26"/>
      <c r="H20" s="29">
        <v>44784</v>
      </c>
      <c r="I20" s="71">
        <v>19.84</v>
      </c>
      <c r="J20" s="72">
        <v>20.2</v>
      </c>
      <c r="K20" s="20"/>
      <c r="M20" s="26"/>
      <c r="N20" s="40">
        <f t="shared" si="0"/>
        <v>2.3302938196555264E-2</v>
      </c>
      <c r="O20" s="20"/>
      <c r="Q20" s="26"/>
      <c r="R20" s="40">
        <f t="shared" si="1"/>
        <v>2.3302938196555264E-2</v>
      </c>
      <c r="S20" s="20"/>
      <c r="U20" s="26"/>
      <c r="V20" s="40">
        <f t="shared" si="2"/>
        <v>1.8145161290322551E-2</v>
      </c>
      <c r="W20" s="20"/>
      <c r="Y20" s="26"/>
      <c r="Z20" s="40">
        <f t="shared" si="3"/>
        <v>1.8145161290322551E-2</v>
      </c>
      <c r="AA20" s="20"/>
      <c r="AC20" s="26"/>
      <c r="AD20" s="51">
        <f t="shared" si="4"/>
        <v>2.0724049743438909E-2</v>
      </c>
      <c r="AE20" s="20"/>
      <c r="AG20" s="26"/>
      <c r="AH20" s="51">
        <f t="shared" si="5"/>
        <v>2.0724049743438909E-2</v>
      </c>
      <c r="AI20" s="20"/>
    </row>
    <row r="21" spans="2:35" x14ac:dyDescent="0.3">
      <c r="B21" s="26"/>
      <c r="C21" s="18" t="s">
        <v>13</v>
      </c>
      <c r="D21" s="77">
        <f>(Z42-D19)/D20</f>
        <v>-0.600575679941314</v>
      </c>
      <c r="E21" s="20"/>
      <c r="F21" s="2"/>
      <c r="G21" s="26"/>
      <c r="H21" s="29">
        <v>44783</v>
      </c>
      <c r="I21" s="71">
        <v>22.28</v>
      </c>
      <c r="J21" s="72">
        <v>19.739999999999998</v>
      </c>
      <c r="K21" s="20"/>
      <c r="M21" s="26"/>
      <c r="N21" s="40">
        <f t="shared" si="0"/>
        <v>-9.3247588424437353E-2</v>
      </c>
      <c r="O21" s="20"/>
      <c r="Q21" s="26"/>
      <c r="R21" s="40">
        <f t="shared" si="1"/>
        <v>9.3247588424437353E-2</v>
      </c>
      <c r="S21" s="20"/>
      <c r="U21" s="26"/>
      <c r="V21" s="40">
        <f t="shared" si="2"/>
        <v>-0.114003590664273</v>
      </c>
      <c r="W21" s="20"/>
      <c r="Y21" s="26"/>
      <c r="Z21" s="40">
        <f t="shared" si="3"/>
        <v>0.114003590664273</v>
      </c>
      <c r="AA21" s="20"/>
      <c r="AC21" s="26"/>
      <c r="AD21" s="51">
        <f t="shared" si="4"/>
        <v>-0.10362558954435518</v>
      </c>
      <c r="AE21" s="20"/>
      <c r="AG21" s="26"/>
      <c r="AH21" s="51">
        <f t="shared" si="5"/>
        <v>0.10362558954435518</v>
      </c>
      <c r="AI21" s="20"/>
    </row>
    <row r="22" spans="2:35" ht="18" x14ac:dyDescent="0.35">
      <c r="B22" s="26"/>
      <c r="C22" s="222" t="s">
        <v>15</v>
      </c>
      <c r="D22" s="224"/>
      <c r="E22" s="20"/>
      <c r="F22" s="2"/>
      <c r="G22" s="26"/>
      <c r="H22" s="29">
        <v>44782</v>
      </c>
      <c r="I22" s="71">
        <v>21.41</v>
      </c>
      <c r="J22" s="72">
        <v>21.77</v>
      </c>
      <c r="K22" s="20"/>
      <c r="M22" s="26"/>
      <c r="N22" s="40">
        <f t="shared" si="0"/>
        <v>2.2545796148426511E-2</v>
      </c>
      <c r="O22" s="20"/>
      <c r="Q22" s="26"/>
      <c r="R22" s="40">
        <f t="shared" si="1"/>
        <v>2.2545796148426511E-2</v>
      </c>
      <c r="S22" s="20"/>
      <c r="U22" s="26"/>
      <c r="V22" s="40">
        <f t="shared" si="2"/>
        <v>1.6814572629612303E-2</v>
      </c>
      <c r="W22" s="20"/>
      <c r="Y22" s="26"/>
      <c r="Z22" s="40">
        <f t="shared" si="3"/>
        <v>1.6814572629612303E-2</v>
      </c>
      <c r="AA22" s="20"/>
      <c r="AC22" s="26"/>
      <c r="AD22" s="51">
        <f t="shared" si="4"/>
        <v>1.9680184389019407E-2</v>
      </c>
      <c r="AE22" s="20"/>
      <c r="AG22" s="26"/>
      <c r="AH22" s="51">
        <f t="shared" si="5"/>
        <v>1.9680184389019407E-2</v>
      </c>
      <c r="AI22" s="20"/>
    </row>
    <row r="23" spans="2:35" x14ac:dyDescent="0.3">
      <c r="B23" s="26"/>
      <c r="C23" s="16" t="s">
        <v>10</v>
      </c>
      <c r="D23" s="76">
        <f>AD42</f>
        <v>1.0992480568482366E-2</v>
      </c>
      <c r="E23" s="20"/>
      <c r="F23" s="2"/>
      <c r="G23" s="26"/>
      <c r="H23" s="29">
        <v>44781</v>
      </c>
      <c r="I23" s="71">
        <v>21.74</v>
      </c>
      <c r="J23" s="72">
        <v>21.29</v>
      </c>
      <c r="K23" s="20"/>
      <c r="M23" s="26"/>
      <c r="N23" s="40">
        <f t="shared" si="0"/>
        <v>6.619385342789625E-3</v>
      </c>
      <c r="O23" s="20"/>
      <c r="Q23" s="26"/>
      <c r="R23" s="40">
        <f t="shared" si="1"/>
        <v>6.619385342789625E-3</v>
      </c>
      <c r="S23" s="20"/>
      <c r="U23" s="26"/>
      <c r="V23" s="40">
        <f t="shared" si="2"/>
        <v>-2.0699172033118645E-2</v>
      </c>
      <c r="W23" s="20"/>
      <c r="Y23" s="26"/>
      <c r="Z23" s="40">
        <f t="shared" si="3"/>
        <v>2.0699172033118645E-2</v>
      </c>
      <c r="AA23" s="20"/>
      <c r="AC23" s="26"/>
      <c r="AD23" s="51">
        <f t="shared" si="4"/>
        <v>-7.03989334516451E-3</v>
      </c>
      <c r="AE23" s="20"/>
      <c r="AG23" s="26"/>
      <c r="AH23" s="51">
        <f t="shared" si="5"/>
        <v>1.3659278687954135E-2</v>
      </c>
      <c r="AI23" s="20"/>
    </row>
    <row r="24" spans="2:35" x14ac:dyDescent="0.3">
      <c r="B24" s="26"/>
      <c r="C24" s="17" t="s">
        <v>11</v>
      </c>
      <c r="D24" s="51">
        <f>AVERAGE(AH7:AH36)</f>
        <v>3.9783411205040746E-2</v>
      </c>
      <c r="E24" s="20"/>
      <c r="F24" s="2"/>
      <c r="G24" s="26"/>
      <c r="H24" s="29">
        <v>44778</v>
      </c>
      <c r="I24" s="71">
        <v>21.5</v>
      </c>
      <c r="J24" s="72">
        <v>21.15</v>
      </c>
      <c r="K24" s="20"/>
      <c r="M24" s="26"/>
      <c r="N24" s="40">
        <f t="shared" si="0"/>
        <v>-1.35261194029852E-2</v>
      </c>
      <c r="O24" s="20"/>
      <c r="Q24" s="26"/>
      <c r="R24" s="40">
        <f t="shared" si="1"/>
        <v>1.35261194029852E-2</v>
      </c>
      <c r="S24" s="20"/>
      <c r="U24" s="26"/>
      <c r="V24" s="40">
        <f t="shared" si="2"/>
        <v>-1.6279069767441926E-2</v>
      </c>
      <c r="W24" s="20"/>
      <c r="Y24" s="26"/>
      <c r="Z24" s="40">
        <f t="shared" si="3"/>
        <v>1.6279069767441926E-2</v>
      </c>
      <c r="AA24" s="20"/>
      <c r="AC24" s="26"/>
      <c r="AD24" s="51">
        <f t="shared" si="4"/>
        <v>-1.4902594585213563E-2</v>
      </c>
      <c r="AE24" s="20"/>
      <c r="AG24" s="26"/>
      <c r="AH24" s="51">
        <f t="shared" si="5"/>
        <v>1.4902594585213563E-2</v>
      </c>
      <c r="AI24" s="20"/>
    </row>
    <row r="25" spans="2:35" x14ac:dyDescent="0.3">
      <c r="B25" s="26"/>
      <c r="C25" s="17" t="s">
        <v>12</v>
      </c>
      <c r="D25" s="51">
        <f>_xlfn.STDEV.P(AH7:AH36)</f>
        <v>3.4044383333035548E-2</v>
      </c>
      <c r="E25" s="20"/>
      <c r="F25" s="2"/>
      <c r="G25" s="26"/>
      <c r="H25" s="29">
        <v>44777</v>
      </c>
      <c r="I25" s="71">
        <v>22.06</v>
      </c>
      <c r="J25" s="72">
        <v>21.44</v>
      </c>
      <c r="K25" s="20"/>
      <c r="M25" s="26"/>
      <c r="N25" s="40">
        <f t="shared" si="0"/>
        <v>-2.3234624145785789E-2</v>
      </c>
      <c r="O25" s="20"/>
      <c r="Q25" s="26"/>
      <c r="R25" s="40">
        <f t="shared" si="1"/>
        <v>2.3234624145785789E-2</v>
      </c>
      <c r="S25" s="20"/>
      <c r="U25" s="26"/>
      <c r="V25" s="40">
        <f t="shared" si="2"/>
        <v>-2.8105167724387918E-2</v>
      </c>
      <c r="W25" s="20"/>
      <c r="Y25" s="26"/>
      <c r="Z25" s="40">
        <f t="shared" si="3"/>
        <v>2.8105167724387918E-2</v>
      </c>
      <c r="AA25" s="20"/>
      <c r="AC25" s="26"/>
      <c r="AD25" s="51">
        <f t="shared" si="4"/>
        <v>-2.5669895935086853E-2</v>
      </c>
      <c r="AE25" s="20"/>
      <c r="AG25" s="26"/>
      <c r="AH25" s="51">
        <f t="shared" si="5"/>
        <v>2.5669895935086853E-2</v>
      </c>
      <c r="AI25" s="20"/>
    </row>
    <row r="26" spans="2:35" x14ac:dyDescent="0.3">
      <c r="B26" s="26"/>
      <c r="C26" s="18" t="s">
        <v>13</v>
      </c>
      <c r="D26" s="77">
        <f>(AH42-D24)/D25</f>
        <v>-0.84568812291044237</v>
      </c>
      <c r="E26" s="20"/>
      <c r="F26" s="2"/>
      <c r="G26" s="26"/>
      <c r="H26" s="29">
        <v>44776</v>
      </c>
      <c r="I26" s="71">
        <v>23.86</v>
      </c>
      <c r="J26" s="72">
        <v>21.95</v>
      </c>
      <c r="K26" s="20"/>
      <c r="M26" s="26"/>
      <c r="N26" s="40">
        <f t="shared" si="0"/>
        <v>-8.2741328875888032E-2</v>
      </c>
      <c r="O26" s="20"/>
      <c r="Q26" s="26"/>
      <c r="R26" s="40">
        <f t="shared" si="1"/>
        <v>8.2741328875888032E-2</v>
      </c>
      <c r="S26" s="20"/>
      <c r="U26" s="26"/>
      <c r="V26" s="40">
        <f t="shared" si="2"/>
        <v>-8.0050293378038567E-2</v>
      </c>
      <c r="W26" s="20"/>
      <c r="Y26" s="26"/>
      <c r="Z26" s="40">
        <f t="shared" si="3"/>
        <v>8.0050293378038567E-2</v>
      </c>
      <c r="AA26" s="20"/>
      <c r="AC26" s="26"/>
      <c r="AD26" s="51">
        <f t="shared" si="4"/>
        <v>-8.1395811126963299E-2</v>
      </c>
      <c r="AE26" s="20"/>
      <c r="AG26" s="26"/>
      <c r="AH26" s="51">
        <f t="shared" si="5"/>
        <v>8.1395811126963299E-2</v>
      </c>
      <c r="AI26" s="20"/>
    </row>
    <row r="27" spans="2:35" x14ac:dyDescent="0.3">
      <c r="B27" s="27"/>
      <c r="C27" s="21"/>
      <c r="D27" s="21"/>
      <c r="E27" s="22"/>
      <c r="F27" s="2"/>
      <c r="G27" s="26"/>
      <c r="H27" s="29">
        <v>44775</v>
      </c>
      <c r="I27" s="71">
        <v>24.08</v>
      </c>
      <c r="J27" s="72">
        <v>23.93</v>
      </c>
      <c r="K27" s="20"/>
      <c r="M27" s="26"/>
      <c r="N27" s="40">
        <f t="shared" si="0"/>
        <v>4.7723292469352009E-2</v>
      </c>
      <c r="O27" s="20"/>
      <c r="Q27" s="26"/>
      <c r="R27" s="40">
        <f t="shared" si="1"/>
        <v>4.7723292469352009E-2</v>
      </c>
      <c r="S27" s="20"/>
      <c r="U27" s="26"/>
      <c r="V27" s="40">
        <f t="shared" si="2"/>
        <v>-6.2292358803986122E-3</v>
      </c>
      <c r="W27" s="20"/>
      <c r="Y27" s="26"/>
      <c r="Z27" s="40">
        <f t="shared" si="3"/>
        <v>6.2292358803986122E-3</v>
      </c>
      <c r="AA27" s="20"/>
      <c r="AC27" s="26"/>
      <c r="AD27" s="51">
        <f t="shared" si="4"/>
        <v>2.0747028294476697E-2</v>
      </c>
      <c r="AE27" s="20"/>
      <c r="AG27" s="26"/>
      <c r="AH27" s="51">
        <f t="shared" si="5"/>
        <v>2.6976264174875312E-2</v>
      </c>
      <c r="AI27" s="20"/>
    </row>
    <row r="28" spans="2:35" x14ac:dyDescent="0.3">
      <c r="F28" s="2"/>
      <c r="G28" s="26"/>
      <c r="H28" s="29">
        <v>44774</v>
      </c>
      <c r="I28" s="71">
        <v>22.41</v>
      </c>
      <c r="J28" s="72">
        <v>22.84</v>
      </c>
      <c r="K28" s="20"/>
      <c r="M28" s="26"/>
      <c r="N28" s="40">
        <f t="shared" si="0"/>
        <v>7.0792311298640498E-2</v>
      </c>
      <c r="O28" s="20"/>
      <c r="Q28" s="26"/>
      <c r="R28" s="40">
        <f t="shared" si="1"/>
        <v>7.0792311298640498E-2</v>
      </c>
      <c r="S28" s="20"/>
      <c r="U28" s="26"/>
      <c r="V28" s="40">
        <f t="shared" si="2"/>
        <v>1.9187862561356524E-2</v>
      </c>
      <c r="W28" s="20"/>
      <c r="Y28" s="26"/>
      <c r="Z28" s="40">
        <f t="shared" si="3"/>
        <v>1.9187862561356524E-2</v>
      </c>
      <c r="AA28" s="20"/>
      <c r="AC28" s="26"/>
      <c r="AD28" s="51">
        <f t="shared" si="4"/>
        <v>4.4990086929998507E-2</v>
      </c>
      <c r="AE28" s="20"/>
      <c r="AG28" s="26"/>
      <c r="AH28" s="51">
        <f t="shared" si="5"/>
        <v>4.4990086929998507E-2</v>
      </c>
      <c r="AI28" s="20"/>
    </row>
    <row r="29" spans="2:35" x14ac:dyDescent="0.3">
      <c r="G29" s="26"/>
      <c r="H29" s="29">
        <v>44771</v>
      </c>
      <c r="I29" s="71">
        <v>22.13</v>
      </c>
      <c r="J29" s="72">
        <v>21.33</v>
      </c>
      <c r="K29" s="20"/>
      <c r="M29" s="26"/>
      <c r="N29" s="40">
        <f t="shared" si="0"/>
        <v>-4.4782803403493061E-2</v>
      </c>
      <c r="O29" s="20"/>
      <c r="Q29" s="26"/>
      <c r="R29" s="40">
        <f t="shared" si="1"/>
        <v>4.4782803403493061E-2</v>
      </c>
      <c r="S29" s="20"/>
      <c r="U29" s="26"/>
      <c r="V29" s="40">
        <f t="shared" si="2"/>
        <v>-3.6150022593764153E-2</v>
      </c>
      <c r="W29" s="20"/>
      <c r="Y29" s="26"/>
      <c r="Z29" s="40">
        <f t="shared" si="3"/>
        <v>3.6150022593764153E-2</v>
      </c>
      <c r="AA29" s="20"/>
      <c r="AC29" s="26"/>
      <c r="AD29" s="51">
        <f t="shared" si="4"/>
        <v>-4.0466412998628604E-2</v>
      </c>
      <c r="AE29" s="20"/>
      <c r="AG29" s="26"/>
      <c r="AH29" s="51">
        <f t="shared" si="5"/>
        <v>4.0466412998628604E-2</v>
      </c>
      <c r="AI29" s="20"/>
    </row>
    <row r="30" spans="2:35" x14ac:dyDescent="0.3">
      <c r="G30" s="26"/>
      <c r="H30" s="29">
        <v>44770</v>
      </c>
      <c r="I30" s="71">
        <v>23.33</v>
      </c>
      <c r="J30" s="72">
        <v>22.33</v>
      </c>
      <c r="K30" s="20"/>
      <c r="M30" s="26"/>
      <c r="N30" s="40">
        <f t="shared" si="0"/>
        <v>-3.9156626506024104E-2</v>
      </c>
      <c r="O30" s="20"/>
      <c r="Q30" s="26"/>
      <c r="R30" s="40">
        <f t="shared" si="1"/>
        <v>3.9156626506024104E-2</v>
      </c>
      <c r="S30" s="20"/>
      <c r="U30" s="26"/>
      <c r="V30" s="40">
        <f t="shared" si="2"/>
        <v>-4.2863266180882986E-2</v>
      </c>
      <c r="W30" s="20"/>
      <c r="Y30" s="26"/>
      <c r="Z30" s="40">
        <f t="shared" si="3"/>
        <v>4.2863266180882986E-2</v>
      </c>
      <c r="AA30" s="20"/>
      <c r="AC30" s="26"/>
      <c r="AD30" s="51">
        <f t="shared" si="4"/>
        <v>-4.1009946343453549E-2</v>
      </c>
      <c r="AE30" s="20"/>
      <c r="AG30" s="26"/>
      <c r="AH30" s="51">
        <f t="shared" si="5"/>
        <v>4.1009946343453549E-2</v>
      </c>
      <c r="AI30" s="20"/>
    </row>
    <row r="31" spans="2:35" x14ac:dyDescent="0.3">
      <c r="G31" s="26"/>
      <c r="H31" s="29">
        <v>44769</v>
      </c>
      <c r="I31" s="71">
        <v>24.27</v>
      </c>
      <c r="J31" s="72">
        <v>23.24</v>
      </c>
      <c r="K31" s="20"/>
      <c r="M31" s="26"/>
      <c r="N31" s="40">
        <f t="shared" si="0"/>
        <v>-5.8728230052653006E-2</v>
      </c>
      <c r="O31" s="20"/>
      <c r="Q31" s="26"/>
      <c r="R31" s="40">
        <f t="shared" si="1"/>
        <v>5.8728230052653006E-2</v>
      </c>
      <c r="S31" s="20"/>
      <c r="U31" s="26"/>
      <c r="V31" s="40">
        <f t="shared" si="2"/>
        <v>-4.2439225381129014E-2</v>
      </c>
      <c r="W31" s="20"/>
      <c r="Y31" s="26"/>
      <c r="Z31" s="40">
        <f t="shared" si="3"/>
        <v>4.2439225381129014E-2</v>
      </c>
      <c r="AA31" s="20"/>
      <c r="AC31" s="26"/>
      <c r="AD31" s="51">
        <f t="shared" si="4"/>
        <v>-5.0583727716891014E-2</v>
      </c>
      <c r="AE31" s="20"/>
      <c r="AG31" s="26"/>
      <c r="AH31" s="51">
        <f t="shared" si="5"/>
        <v>5.0583727716891014E-2</v>
      </c>
      <c r="AI31" s="20"/>
    </row>
    <row r="32" spans="2:35" x14ac:dyDescent="0.3">
      <c r="B32" s="2"/>
      <c r="C32" s="2"/>
      <c r="D32" s="2"/>
      <c r="E32" s="2"/>
      <c r="G32" s="26"/>
      <c r="H32" s="29">
        <v>44768</v>
      </c>
      <c r="I32" s="71">
        <v>23.95</v>
      </c>
      <c r="J32" s="72">
        <v>24.69</v>
      </c>
      <c r="K32" s="20"/>
      <c r="M32" s="26"/>
      <c r="N32" s="40">
        <f t="shared" si="0"/>
        <v>5.6934931506849397E-2</v>
      </c>
      <c r="O32" s="20"/>
      <c r="Q32" s="26"/>
      <c r="R32" s="40">
        <f t="shared" si="1"/>
        <v>5.6934931506849397E-2</v>
      </c>
      <c r="S32" s="20"/>
      <c r="U32" s="26"/>
      <c r="V32" s="40">
        <f t="shared" si="2"/>
        <v>3.0897703549060625E-2</v>
      </c>
      <c r="W32" s="20"/>
      <c r="Y32" s="26"/>
      <c r="Z32" s="40">
        <f t="shared" si="3"/>
        <v>3.0897703549060625E-2</v>
      </c>
      <c r="AA32" s="20"/>
      <c r="AC32" s="26"/>
      <c r="AD32" s="51">
        <f t="shared" si="4"/>
        <v>4.3916317527955009E-2</v>
      </c>
      <c r="AE32" s="20"/>
      <c r="AG32" s="26"/>
      <c r="AH32" s="51">
        <f t="shared" si="5"/>
        <v>4.3916317527955009E-2</v>
      </c>
      <c r="AI32" s="20"/>
    </row>
    <row r="33" spans="7:35" x14ac:dyDescent="0.3">
      <c r="G33" s="26"/>
      <c r="H33" s="29">
        <v>44767</v>
      </c>
      <c r="I33" s="71">
        <v>24.33</v>
      </c>
      <c r="J33" s="72">
        <v>23.36</v>
      </c>
      <c r="K33" s="20"/>
      <c r="M33" s="26"/>
      <c r="N33" s="40">
        <f t="shared" si="0"/>
        <v>1.4329135909682947E-2</v>
      </c>
      <c r="O33" s="20"/>
      <c r="Q33" s="26"/>
      <c r="R33" s="40">
        <f t="shared" si="1"/>
        <v>1.4329135909682947E-2</v>
      </c>
      <c r="S33" s="20"/>
      <c r="U33" s="26"/>
      <c r="V33" s="40">
        <f t="shared" si="2"/>
        <v>-3.9868475133579898E-2</v>
      </c>
      <c r="W33" s="20"/>
      <c r="Y33" s="26"/>
      <c r="Z33" s="40">
        <f t="shared" si="3"/>
        <v>3.9868475133579898E-2</v>
      </c>
      <c r="AA33" s="20"/>
      <c r="AC33" s="26"/>
      <c r="AD33" s="51">
        <f t="shared" si="4"/>
        <v>-1.2769669611948475E-2</v>
      </c>
      <c r="AE33" s="20"/>
      <c r="AG33" s="26"/>
      <c r="AH33" s="51">
        <f t="shared" si="5"/>
        <v>2.7098805521631422E-2</v>
      </c>
      <c r="AI33" s="20"/>
    </row>
    <row r="34" spans="7:35" x14ac:dyDescent="0.3">
      <c r="G34" s="26"/>
      <c r="H34" s="29">
        <v>44764</v>
      </c>
      <c r="I34" s="71">
        <v>23.3</v>
      </c>
      <c r="J34" s="72">
        <v>23.03</v>
      </c>
      <c r="K34" s="20"/>
      <c r="M34" s="26"/>
      <c r="N34" s="40">
        <f t="shared" si="0"/>
        <v>-3.4617048896580828E-3</v>
      </c>
      <c r="O34" s="20"/>
      <c r="Q34" s="26"/>
      <c r="R34" s="40">
        <f t="shared" si="1"/>
        <v>3.4617048896580828E-3</v>
      </c>
      <c r="S34" s="20"/>
      <c r="U34" s="26"/>
      <c r="V34" s="40">
        <f t="shared" si="2"/>
        <v>-1.1587982832618008E-2</v>
      </c>
      <c r="W34" s="20"/>
      <c r="Y34" s="26"/>
      <c r="Z34" s="40">
        <f t="shared" si="3"/>
        <v>1.1587982832618008E-2</v>
      </c>
      <c r="AA34" s="20"/>
      <c r="AC34" s="26"/>
      <c r="AD34" s="51">
        <f t="shared" si="4"/>
        <v>-7.5248438611380452E-3</v>
      </c>
      <c r="AE34" s="20"/>
      <c r="AG34" s="26"/>
      <c r="AH34" s="51">
        <f t="shared" si="5"/>
        <v>7.5248438611380452E-3</v>
      </c>
      <c r="AI34" s="20"/>
    </row>
    <row r="35" spans="7:35" x14ac:dyDescent="0.3">
      <c r="G35" s="26"/>
      <c r="H35" s="29">
        <v>44763</v>
      </c>
      <c r="I35" s="71">
        <v>24.07</v>
      </c>
      <c r="J35" s="72">
        <v>23.11</v>
      </c>
      <c r="K35" s="20"/>
      <c r="M35" s="26"/>
      <c r="N35" s="40">
        <f t="shared" si="0"/>
        <v>-3.2244556113902832E-2</v>
      </c>
      <c r="O35" s="20"/>
      <c r="Q35" s="26"/>
      <c r="R35" s="40">
        <f t="shared" si="1"/>
        <v>3.2244556113902832E-2</v>
      </c>
      <c r="S35" s="20"/>
      <c r="U35" s="26"/>
      <c r="V35" s="40">
        <f t="shared" si="2"/>
        <v>-3.9883672621520601E-2</v>
      </c>
      <c r="W35" s="20"/>
      <c r="Y35" s="26"/>
      <c r="Z35" s="40">
        <f t="shared" si="3"/>
        <v>3.9883672621520601E-2</v>
      </c>
      <c r="AA35" s="20"/>
      <c r="AC35" s="26"/>
      <c r="AD35" s="51">
        <f t="shared" si="4"/>
        <v>-3.6064114367711717E-2</v>
      </c>
      <c r="AE35" s="20"/>
      <c r="AG35" s="26"/>
      <c r="AH35" s="51">
        <f t="shared" si="5"/>
        <v>3.6064114367711717E-2</v>
      </c>
      <c r="AI35" s="20"/>
    </row>
    <row r="36" spans="7:35" x14ac:dyDescent="0.3">
      <c r="G36" s="26"/>
      <c r="H36" s="29">
        <v>44762</v>
      </c>
      <c r="I36" s="71">
        <v>24.23</v>
      </c>
      <c r="J36" s="72">
        <v>23.88</v>
      </c>
      <c r="K36" s="20"/>
      <c r="M36" s="26"/>
      <c r="N36" s="47">
        <f t="shared" si="0"/>
        <v>-2.5306122448979632E-2</v>
      </c>
      <c r="O36" s="20"/>
      <c r="P36" s="3"/>
      <c r="Q36" s="26"/>
      <c r="R36" s="47">
        <f t="shared" si="1"/>
        <v>2.5306122448979632E-2</v>
      </c>
      <c r="S36" s="20"/>
      <c r="U36" s="17"/>
      <c r="V36" s="47">
        <f t="shared" si="2"/>
        <v>-1.4444903012794115E-2</v>
      </c>
      <c r="W36" s="20"/>
      <c r="X36" s="3"/>
      <c r="Y36" s="17"/>
      <c r="Z36" s="47">
        <f t="shared" si="3"/>
        <v>1.4444903012794115E-2</v>
      </c>
      <c r="AA36" s="20"/>
      <c r="AB36" s="3"/>
      <c r="AC36" s="17"/>
      <c r="AD36" s="55">
        <f t="shared" si="4"/>
        <v>-1.9875512730886873E-2</v>
      </c>
      <c r="AE36" s="20"/>
      <c r="AF36" s="3"/>
      <c r="AG36" s="17"/>
      <c r="AH36" s="55">
        <f t="shared" si="5"/>
        <v>1.9875512730886873E-2</v>
      </c>
      <c r="AI36" s="20"/>
    </row>
    <row r="37" spans="7:35" x14ac:dyDescent="0.3">
      <c r="G37" s="26"/>
      <c r="H37" s="58">
        <v>44761</v>
      </c>
      <c r="I37" s="73">
        <v>25.12</v>
      </c>
      <c r="J37" s="74">
        <v>24.5</v>
      </c>
      <c r="K37" s="20"/>
      <c r="M37" s="27"/>
      <c r="N37" s="21"/>
      <c r="O37" s="22"/>
      <c r="Q37" s="27"/>
      <c r="R37" s="21"/>
      <c r="S37" s="22"/>
      <c r="U37" s="27"/>
      <c r="V37" s="21"/>
      <c r="W37" s="22"/>
      <c r="Y37" s="27"/>
      <c r="Z37" s="21"/>
      <c r="AA37" s="22"/>
      <c r="AC37" s="27"/>
      <c r="AD37" s="21"/>
      <c r="AE37" s="22"/>
      <c r="AG37" s="27"/>
      <c r="AH37" s="21"/>
      <c r="AI37" s="22"/>
    </row>
    <row r="38" spans="7:35" x14ac:dyDescent="0.3">
      <c r="G38" s="27"/>
      <c r="H38" s="32"/>
      <c r="I38" s="79"/>
      <c r="J38" s="79"/>
      <c r="K38" s="22"/>
    </row>
    <row r="39" spans="7:35" x14ac:dyDescent="0.3">
      <c r="H39" s="28"/>
      <c r="M39" s="23"/>
      <c r="N39" s="24"/>
      <c r="O39" s="25"/>
      <c r="Q39" s="23"/>
      <c r="R39" s="24"/>
      <c r="S39" s="25"/>
      <c r="U39" s="23"/>
      <c r="V39" s="24"/>
      <c r="W39" s="25"/>
      <c r="Y39" s="23"/>
      <c r="Z39" s="24"/>
      <c r="AA39" s="25"/>
      <c r="AC39" s="23"/>
      <c r="AD39" s="24"/>
      <c r="AE39" s="25"/>
      <c r="AG39" s="23"/>
      <c r="AH39" s="24"/>
      <c r="AI39" s="25"/>
    </row>
    <row r="40" spans="7:35" ht="18" x14ac:dyDescent="0.35">
      <c r="H40" s="28"/>
      <c r="M40" s="26"/>
      <c r="N40" s="87" t="s">
        <v>74</v>
      </c>
      <c r="O40" s="20"/>
      <c r="Q40" s="26"/>
      <c r="R40" s="88" t="s">
        <v>75</v>
      </c>
      <c r="S40" s="20"/>
      <c r="U40" s="26"/>
      <c r="V40" s="87" t="s">
        <v>70</v>
      </c>
      <c r="W40" s="20"/>
      <c r="Y40" s="26"/>
      <c r="Z40" s="88" t="s">
        <v>71</v>
      </c>
      <c r="AA40" s="20"/>
      <c r="AC40" s="26"/>
      <c r="AD40" s="87" t="s">
        <v>180</v>
      </c>
      <c r="AE40" s="20"/>
      <c r="AG40" s="26"/>
      <c r="AH40" s="88" t="s">
        <v>183</v>
      </c>
      <c r="AI40" s="20"/>
    </row>
    <row r="41" spans="7:35" x14ac:dyDescent="0.3">
      <c r="H41" s="28"/>
      <c r="M41" s="26"/>
      <c r="N41" s="36" t="s">
        <v>95</v>
      </c>
      <c r="O41" s="20"/>
      <c r="Q41" s="26"/>
      <c r="R41" s="89" t="s">
        <v>95</v>
      </c>
      <c r="S41" s="20"/>
      <c r="U41" s="26"/>
      <c r="V41" s="36" t="s">
        <v>95</v>
      </c>
      <c r="W41" s="20"/>
      <c r="Y41" s="26"/>
      <c r="Z41" s="89" t="s">
        <v>95</v>
      </c>
      <c r="AA41" s="20"/>
      <c r="AC41" s="26"/>
      <c r="AD41" s="89" t="s">
        <v>95</v>
      </c>
      <c r="AE41" s="20"/>
      <c r="AG41" s="26"/>
      <c r="AH41" s="89" t="s">
        <v>95</v>
      </c>
      <c r="AI41" s="20"/>
    </row>
    <row r="42" spans="7:35" x14ac:dyDescent="0.3">
      <c r="H42" s="28"/>
      <c r="M42" s="26"/>
      <c r="N42" s="47">
        <f>IF(OR(D9="",J7=""),"",(D9-J7)/J7)</f>
        <v>4.1968714231209242E-3</v>
      </c>
      <c r="O42" s="20"/>
      <c r="Q42" s="26"/>
      <c r="R42" s="90">
        <f>SQRT((N42)^2)</f>
        <v>4.1968714231209242E-3</v>
      </c>
      <c r="S42" s="20"/>
      <c r="U42" s="26"/>
      <c r="V42" s="47">
        <f>IFERROR((D9-I6)/I6,"")</f>
        <v>1.7788089713843807E-2</v>
      </c>
      <c r="W42" s="20"/>
      <c r="Y42" s="26"/>
      <c r="Z42" s="90">
        <f>SQRT((V42)^2)</f>
        <v>1.7788089713843807E-2</v>
      </c>
      <c r="AA42" s="20"/>
      <c r="AC42" s="26"/>
      <c r="AD42" s="90">
        <f>AVERAGE(N42,V42)</f>
        <v>1.0992480568482366E-2</v>
      </c>
      <c r="AE42" s="20"/>
      <c r="AG42" s="26"/>
      <c r="AH42" s="90">
        <f>SQRT((AD42)^2)</f>
        <v>1.0992480568482366E-2</v>
      </c>
      <c r="AI42" s="20"/>
    </row>
    <row r="43" spans="7:35" x14ac:dyDescent="0.3">
      <c r="H43" s="28"/>
      <c r="M43" s="27"/>
      <c r="N43" s="21"/>
      <c r="O43" s="22"/>
      <c r="Q43" s="27"/>
      <c r="R43" s="21"/>
      <c r="S43" s="22"/>
      <c r="U43" s="27"/>
      <c r="V43" s="21"/>
      <c r="W43" s="22"/>
      <c r="Y43" s="27"/>
      <c r="Z43" s="21"/>
      <c r="AA43" s="22"/>
      <c r="AC43" s="27"/>
      <c r="AD43" s="21"/>
      <c r="AE43" s="22"/>
      <c r="AG43" s="27"/>
      <c r="AH43" s="21"/>
      <c r="AI43" s="22"/>
    </row>
    <row r="44" spans="7:35" x14ac:dyDescent="0.3">
      <c r="H44" s="28"/>
    </row>
    <row r="45" spans="7:35" x14ac:dyDescent="0.3">
      <c r="H45" s="28"/>
    </row>
    <row r="46" spans="7:35" x14ac:dyDescent="0.3">
      <c r="H46" s="28"/>
    </row>
    <row r="47" spans="7:35" x14ac:dyDescent="0.3">
      <c r="H47" s="28"/>
    </row>
    <row r="48" spans="7:35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8">
    <mergeCell ref="C17:D17"/>
    <mergeCell ref="C22:D22"/>
    <mergeCell ref="B2:E3"/>
    <mergeCell ref="H3:J3"/>
    <mergeCell ref="I4:J4"/>
    <mergeCell ref="C7:D7"/>
    <mergeCell ref="C11:D11"/>
    <mergeCell ref="C12:D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7C516-5B72-4B3D-8274-8FA9AC073D88}">
  <sheetPr codeName="Sheet8">
    <tabColor rgb="FF002060"/>
  </sheetPr>
  <dimension ref="B16:U48"/>
  <sheetViews>
    <sheetView showGridLines="0" showRowColHeaders="0" tabSelected="1" zoomScale="80" zoomScaleNormal="80" workbookViewId="0"/>
  </sheetViews>
  <sheetFormatPr defaultRowHeight="14.4" x14ac:dyDescent="0.3"/>
  <cols>
    <col min="1" max="1" width="2.88671875" customWidth="1"/>
    <col min="8" max="8" width="2.88671875" customWidth="1"/>
    <col min="15" max="15" width="2.88671875" customWidth="1"/>
  </cols>
  <sheetData>
    <row r="16" spans="2:21" x14ac:dyDescent="0.3">
      <c r="B16" s="196" t="str">
        <f>'Europe Equities'!B2</f>
        <v>Updated at 12:45:08</v>
      </c>
      <c r="C16" s="197"/>
      <c r="D16" s="197"/>
      <c r="E16" s="197"/>
      <c r="F16" s="197"/>
      <c r="G16" s="198"/>
      <c r="I16" s="196" t="str">
        <f>'Europe Equities'!B2</f>
        <v>Updated at 12:45:08</v>
      </c>
      <c r="J16" s="197"/>
      <c r="K16" s="197"/>
      <c r="L16" s="197"/>
      <c r="M16" s="197"/>
      <c r="N16" s="198"/>
      <c r="P16" s="196" t="str">
        <f>JPY!B2</f>
        <v>Updated at 12:45:11</v>
      </c>
      <c r="Q16" s="198"/>
      <c r="R16" s="196" t="str">
        <f>CHF!B2</f>
        <v>Updated at 12:45:11</v>
      </c>
      <c r="S16" s="198"/>
      <c r="T16" s="196" t="str">
        <f>XAU!B2</f>
        <v>Updated at 12:45:12</v>
      </c>
      <c r="U16" s="198"/>
    </row>
    <row r="18" spans="2:21" x14ac:dyDescent="0.3">
      <c r="B18" s="128" t="s">
        <v>154</v>
      </c>
      <c r="C18" s="129"/>
      <c r="D18" s="129"/>
      <c r="E18" s="129"/>
      <c r="F18" s="129"/>
      <c r="G18" s="130"/>
      <c r="I18" s="128" t="s">
        <v>156</v>
      </c>
      <c r="J18" s="129"/>
      <c r="K18" s="129"/>
      <c r="L18" s="129"/>
      <c r="M18" s="129"/>
      <c r="N18" s="130"/>
      <c r="P18" s="199" t="s">
        <v>133</v>
      </c>
      <c r="Q18" s="200"/>
      <c r="R18" s="200"/>
      <c r="S18" s="200"/>
      <c r="T18" s="200"/>
      <c r="U18" s="201"/>
    </row>
    <row r="19" spans="2:21" x14ac:dyDescent="0.3">
      <c r="B19" s="131"/>
      <c r="C19" s="132"/>
      <c r="D19" s="132"/>
      <c r="E19" s="132"/>
      <c r="F19" s="132"/>
      <c r="G19" s="133"/>
      <c r="I19" s="131"/>
      <c r="J19" s="132"/>
      <c r="K19" s="132"/>
      <c r="L19" s="132"/>
      <c r="M19" s="132"/>
      <c r="N19" s="133"/>
      <c r="P19" s="202"/>
      <c r="Q19" s="181"/>
      <c r="R19" s="181"/>
      <c r="S19" s="181"/>
      <c r="T19" s="181"/>
      <c r="U19" s="203"/>
    </row>
    <row r="20" spans="2:21" x14ac:dyDescent="0.3">
      <c r="B20" s="122">
        <f>R24</f>
        <v>2.698066402356647E-2</v>
      </c>
      <c r="C20" s="123"/>
      <c r="D20" s="123"/>
      <c r="E20" s="123"/>
      <c r="F20" s="123"/>
      <c r="G20" s="124"/>
      <c r="I20" s="122">
        <f>R25</f>
        <v>7.4666666666666735E-3</v>
      </c>
      <c r="J20" s="123"/>
      <c r="K20" s="123"/>
      <c r="L20" s="123"/>
      <c r="M20" s="123"/>
      <c r="N20" s="124"/>
      <c r="P20" s="204" t="s">
        <v>137</v>
      </c>
      <c r="Q20" s="205"/>
      <c r="R20" s="100" t="s">
        <v>138</v>
      </c>
      <c r="S20" s="205" t="s">
        <v>139</v>
      </c>
      <c r="T20" s="205"/>
      <c r="U20" s="101" t="s">
        <v>140</v>
      </c>
    </row>
    <row r="21" spans="2:21" x14ac:dyDescent="0.3">
      <c r="B21" s="125"/>
      <c r="C21" s="126"/>
      <c r="D21" s="126"/>
      <c r="E21" s="126"/>
      <c r="F21" s="126"/>
      <c r="G21" s="127"/>
      <c r="I21" s="125"/>
      <c r="J21" s="126"/>
      <c r="K21" s="126"/>
      <c r="L21" s="126"/>
      <c r="M21" s="126"/>
      <c r="N21" s="127"/>
      <c r="P21" s="192" t="s">
        <v>134</v>
      </c>
      <c r="Q21" s="193"/>
      <c r="R21" s="102">
        <f>'Europe Equities'!D18</f>
        <v>-6.4608990780693773E-3</v>
      </c>
      <c r="S21" s="188">
        <f>'Europe Equities'!D21</f>
        <v>0.30592399145947718</v>
      </c>
      <c r="T21" s="189"/>
      <c r="U21" s="103">
        <f>_xlfn.IFNA(_xlfn.IFS(AND(R21&gt;0,S21&gt;1),2,AND(R21&gt;0,S21&lt;1),1,AND(R21&lt;0,S21&gt;1),-2,AND(R21&lt;0,S21&lt;1),-1,R21=0,0),"")</f>
        <v>-1</v>
      </c>
    </row>
    <row r="22" spans="2:21" x14ac:dyDescent="0.3">
      <c r="P22" s="194" t="s">
        <v>135</v>
      </c>
      <c r="Q22" s="195"/>
      <c r="R22" s="104">
        <f>'Europe Equities'!D23</f>
        <v>-8.8012712942546183E-3</v>
      </c>
      <c r="S22" s="186">
        <f>'Europe Equities'!D26</f>
        <v>1.0674493599841499</v>
      </c>
      <c r="T22" s="187"/>
      <c r="U22" s="105">
        <f t="shared" ref="U22" si="0">_xlfn.IFNA(_xlfn.IFS(AND(R22&gt;0,S22&gt;1),2,AND(R22&gt;0,S22&lt;1),1,AND(R22&lt;0,S22&gt;1),-2,AND(R22&lt;0,S22&lt;1),-1,R22=0,0),"")</f>
        <v>-2</v>
      </c>
    </row>
    <row r="23" spans="2:21" x14ac:dyDescent="0.3">
      <c r="P23" s="190" t="s">
        <v>136</v>
      </c>
      <c r="Q23" s="191"/>
      <c r="R23" s="106">
        <f>'Europe Equities'!D28</f>
        <v>-7.6310851861619974E-3</v>
      </c>
      <c r="S23" s="185">
        <f>'Europe Equities'!D31</f>
        <v>0.72012354665947764</v>
      </c>
      <c r="T23" s="185"/>
      <c r="U23" s="107">
        <f>_xlfn.IFNA(_xlfn.IFS(AND(R23&gt;0,S23&gt;1),2,AND(R23&gt;0,S23&lt;1),1,AND(R23&lt;0,S23&gt;1),-2,AND(R23&lt;0,S23&lt;1),-1,R23=0,0),"")</f>
        <v>-1</v>
      </c>
    </row>
    <row r="24" spans="2:21" x14ac:dyDescent="0.3">
      <c r="P24" s="192" t="s">
        <v>155</v>
      </c>
      <c r="Q24" s="193"/>
      <c r="R24" s="102">
        <f>'DE10'!D23</f>
        <v>2.698066402356647E-2</v>
      </c>
      <c r="S24" s="188">
        <f>'DE10'!D26</f>
        <v>-0.63980629210886641</v>
      </c>
      <c r="T24" s="188"/>
      <c r="U24" s="103">
        <f>_xlfn.IFNA(_xlfn.IFS(AND(R24&gt;0,S24&gt;1),2,AND(R24&gt;0,S24&lt;1),1,AND(R24&lt;0,S24&gt;1),-2,AND(R24&lt;0,S24&lt;1),-1,R24=0,0),"")</f>
        <v>1</v>
      </c>
    </row>
    <row r="25" spans="2:21" x14ac:dyDescent="0.3">
      <c r="P25" s="194" t="s">
        <v>157</v>
      </c>
      <c r="Q25" s="195"/>
      <c r="R25" s="104">
        <f>'DK10'!D23</f>
        <v>7.4666666666666735E-3</v>
      </c>
      <c r="S25" s="186">
        <f>'DK10'!D26</f>
        <v>-1.1775718565690088</v>
      </c>
      <c r="T25" s="186"/>
      <c r="U25" s="105">
        <f>_xlfn.IFNA(_xlfn.IFS(AND(R25&gt;0,S25&gt;1),2,AND(R25&gt;0,S25&lt;1),1,AND(R25&lt;0,S25&gt;1),-2,AND(R25&lt;0,S25&lt;1),-1,R25=0,0),"")</f>
        <v>1</v>
      </c>
    </row>
    <row r="26" spans="2:21" x14ac:dyDescent="0.3">
      <c r="P26" s="190" t="s">
        <v>158</v>
      </c>
      <c r="Q26" s="191"/>
      <c r="R26" s="106">
        <f>'NO10'!D23</f>
        <v>1.9617183903739809E-3</v>
      </c>
      <c r="S26" s="185">
        <f>'NO10'!D26</f>
        <v>-1.7365780819573169</v>
      </c>
      <c r="T26" s="185"/>
      <c r="U26" s="107">
        <f>_xlfn.IFNA(_xlfn.IFS(AND(R26&gt;0,S26&gt;1),2,AND(R26&gt;0,S26&lt;1),1,AND(R26&lt;0,S26&gt;1),-2,AND(R26&lt;0,S26&lt;1),-1,R26=0,0),"")</f>
        <v>1</v>
      </c>
    </row>
    <row r="27" spans="2:21" x14ac:dyDescent="0.3">
      <c r="P27" s="192" t="s">
        <v>160</v>
      </c>
      <c r="Q27" s="193"/>
      <c r="R27" s="102">
        <f>V2TX!D13</f>
        <v>4.6139801130055183E-3</v>
      </c>
      <c r="S27" s="188">
        <f>V2TX!D16</f>
        <v>-1.2934064785947301</v>
      </c>
      <c r="T27" s="189"/>
      <c r="U27" s="103">
        <f t="shared" ref="U27:U28" si="1">_xlfn.IFNA(_xlfn.IFS(AND(R27&gt;0,S27&gt;1),-2,AND(R27&gt;0,S27&lt;1),-1,AND(R27&lt;0,S27&gt;1),2,AND(R27&lt;0,S27&lt;1),1,R27=0,0),"")</f>
        <v>-1</v>
      </c>
    </row>
    <row r="28" spans="2:21" x14ac:dyDescent="0.3">
      <c r="P28" s="194" t="s">
        <v>161</v>
      </c>
      <c r="Q28" s="195"/>
      <c r="R28" s="104">
        <f>V2TX!D18</f>
        <v>3.0665528763398182E-2</v>
      </c>
      <c r="S28" s="186">
        <f>V2TX!D21</f>
        <v>-0.24693032226201134</v>
      </c>
      <c r="T28" s="187"/>
      <c r="U28" s="105">
        <f t="shared" si="1"/>
        <v>-1</v>
      </c>
    </row>
    <row r="29" spans="2:21" x14ac:dyDescent="0.3">
      <c r="P29" s="190" t="s">
        <v>162</v>
      </c>
      <c r="Q29" s="191"/>
      <c r="R29" s="106">
        <f>V2TX!D23</f>
        <v>1.763975443820185E-2</v>
      </c>
      <c r="S29" s="185">
        <f>V2TX!D26</f>
        <v>-0.85106781427611577</v>
      </c>
      <c r="T29" s="185"/>
      <c r="U29" s="107">
        <f>_xlfn.IFNA(_xlfn.IFS(AND(R29&gt;0,S29&gt;1),-2,AND(R29&gt;0,S29&lt;1),-1,AND(R29&lt;0,S29&gt;1),2,AND(R29&lt;0,S29&lt;1),1,R29=0,0),"")</f>
        <v>-1</v>
      </c>
    </row>
    <row r="30" spans="2:21" x14ac:dyDescent="0.3">
      <c r="P30" s="194" t="s">
        <v>116</v>
      </c>
      <c r="Q30" s="195"/>
      <c r="R30" s="104">
        <f>JPY!D28</f>
        <v>1.7256583648528072E-3</v>
      </c>
      <c r="S30" s="186">
        <f>JPY!D31</f>
        <v>-1.1479957252172439</v>
      </c>
      <c r="T30" s="186"/>
      <c r="U30" s="105">
        <f>_xlfn.IFNA(_xlfn.IFS(AND(R30&gt;0,S30&gt;1),-2,AND(R30&gt;0,S30&lt;1),-1,AND(R30&lt;0,S30&gt;1),2,AND(R30&lt;0,S30&lt;1),1,R30=0,0),"")</f>
        <v>-1</v>
      </c>
    </row>
    <row r="31" spans="2:21" x14ac:dyDescent="0.3">
      <c r="P31" s="194" t="s">
        <v>117</v>
      </c>
      <c r="Q31" s="195"/>
      <c r="R31" s="104">
        <f>CHF!D28</f>
        <v>-3.8254755046807014E-3</v>
      </c>
      <c r="S31" s="186">
        <f>CHF!D31</f>
        <v>-2.7875197182691821E-2</v>
      </c>
      <c r="T31" s="186"/>
      <c r="U31" s="105">
        <f>_xlfn.IFNA(_xlfn.IFS(AND(R31&gt;0,S31&gt;1),-2,AND(R31&gt;0,S31&lt;1),-1,AND(R31&lt;0,S31&gt;1),2,AND(R31&lt;0,S31&lt;1),1,R31=0,0),"")</f>
        <v>1</v>
      </c>
    </row>
    <row r="32" spans="2:21" x14ac:dyDescent="0.3">
      <c r="B32" s="119" t="str">
        <f>'DE10'!B2</f>
        <v>Updated at 12:44:46</v>
      </c>
      <c r="C32" s="120"/>
      <c r="D32" s="120"/>
      <c r="E32" s="120"/>
      <c r="F32" s="120"/>
      <c r="G32" s="121"/>
      <c r="I32" s="119" t="str">
        <f>'DK10'!B2</f>
        <v>Updated at 12:45:07</v>
      </c>
      <c r="J32" s="120"/>
      <c r="K32" s="120"/>
      <c r="L32" s="120"/>
      <c r="M32" s="120"/>
      <c r="N32" s="121"/>
      <c r="P32" s="190" t="s">
        <v>118</v>
      </c>
      <c r="Q32" s="191"/>
      <c r="R32" s="106">
        <f>XAU!D28</f>
        <v>-5.7316308088107551E-3</v>
      </c>
      <c r="S32" s="185">
        <f>XAU!D31</f>
        <v>0.20695309571507964</v>
      </c>
      <c r="T32" s="185"/>
      <c r="U32" s="107">
        <f>_xlfn.IFNA(_xlfn.IFS(AND(R32&gt;0,S32&gt;1),-2,AND(R32&gt;0,S32&lt;1),-1,AND(R32&lt;0,S32&gt;1),2,AND(R32&lt;0,S32&lt;1),1,R32=0,0),"")</f>
        <v>1</v>
      </c>
    </row>
    <row r="33" spans="2:21" ht="15" thickBot="1" x14ac:dyDescent="0.35"/>
    <row r="34" spans="2:21" ht="15" customHeight="1" x14ac:dyDescent="0.3">
      <c r="B34" s="128" t="s">
        <v>159</v>
      </c>
      <c r="C34" s="129"/>
      <c r="D34" s="129"/>
      <c r="E34" s="129"/>
      <c r="F34" s="129"/>
      <c r="G34" s="130"/>
      <c r="I34" s="128" t="s">
        <v>163</v>
      </c>
      <c r="J34" s="129"/>
      <c r="K34" s="129"/>
      <c r="L34" s="129"/>
      <c r="M34" s="129"/>
      <c r="N34" s="130"/>
      <c r="P34" s="177" t="s">
        <v>192</v>
      </c>
      <c r="Q34" s="178"/>
      <c r="R34" s="178"/>
      <c r="S34" s="178"/>
      <c r="T34" s="178"/>
      <c r="U34" s="179"/>
    </row>
    <row r="35" spans="2:21" ht="15" customHeight="1" x14ac:dyDescent="0.3">
      <c r="B35" s="131"/>
      <c r="C35" s="132"/>
      <c r="D35" s="132"/>
      <c r="E35" s="132"/>
      <c r="F35" s="132"/>
      <c r="G35" s="133"/>
      <c r="I35" s="131"/>
      <c r="J35" s="132"/>
      <c r="K35" s="132"/>
      <c r="L35" s="132"/>
      <c r="M35" s="132"/>
      <c r="N35" s="133"/>
      <c r="P35" s="180"/>
      <c r="Q35" s="181"/>
      <c r="R35" s="181"/>
      <c r="S35" s="181"/>
      <c r="T35" s="181"/>
      <c r="U35" s="182"/>
    </row>
    <row r="36" spans="2:21" x14ac:dyDescent="0.3">
      <c r="B36" s="122">
        <f>R26</f>
        <v>1.9617183903739809E-3</v>
      </c>
      <c r="C36" s="123"/>
      <c r="D36" s="123"/>
      <c r="E36" s="123"/>
      <c r="F36" s="123"/>
      <c r="G36" s="124"/>
      <c r="I36" s="122">
        <f>R29</f>
        <v>1.763975443820185E-2</v>
      </c>
      <c r="J36" s="123"/>
      <c r="K36" s="123"/>
      <c r="L36" s="123"/>
      <c r="M36" s="123"/>
      <c r="N36" s="124"/>
      <c r="P36" s="157" t="s">
        <v>194</v>
      </c>
      <c r="Q36" s="158"/>
      <c r="R36" s="157" t="s">
        <v>195</v>
      </c>
      <c r="S36" s="158"/>
      <c r="T36" s="183" t="s">
        <v>145</v>
      </c>
      <c r="U36" s="184"/>
    </row>
    <row r="37" spans="2:21" ht="15" customHeight="1" x14ac:dyDescent="0.3">
      <c r="B37" s="125"/>
      <c r="C37" s="126"/>
      <c r="D37" s="126"/>
      <c r="E37" s="126"/>
      <c r="F37" s="126"/>
      <c r="G37" s="127"/>
      <c r="I37" s="125"/>
      <c r="J37" s="126"/>
      <c r="K37" s="126"/>
      <c r="L37" s="126"/>
      <c r="M37" s="126"/>
      <c r="N37" s="127"/>
      <c r="P37" s="171">
        <f>COUNTIF(U21:U32,"&gt;0.1")</f>
        <v>5</v>
      </c>
      <c r="Q37" s="172"/>
      <c r="R37" s="165">
        <f>COUNTIF(U21:U32,"&lt;-0.1")</f>
        <v>7</v>
      </c>
      <c r="S37" s="166"/>
      <c r="T37" s="159">
        <f>SUM(U21:U32)/(COUNT(U21:U32)*2)</f>
        <v>-0.125</v>
      </c>
      <c r="U37" s="160"/>
    </row>
    <row r="38" spans="2:21" ht="15" customHeight="1" x14ac:dyDescent="0.3">
      <c r="P38" s="173"/>
      <c r="Q38" s="174"/>
      <c r="R38" s="167"/>
      <c r="S38" s="168"/>
      <c r="T38" s="161"/>
      <c r="U38" s="162"/>
    </row>
    <row r="39" spans="2:21" ht="15" customHeight="1" x14ac:dyDescent="0.3">
      <c r="P39" s="173"/>
      <c r="Q39" s="174"/>
      <c r="R39" s="167"/>
      <c r="S39" s="168"/>
      <c r="T39" s="161"/>
      <c r="U39" s="162"/>
    </row>
    <row r="40" spans="2:21" ht="15.75" customHeight="1" thickBot="1" x14ac:dyDescent="0.35">
      <c r="P40" s="175"/>
      <c r="Q40" s="176"/>
      <c r="R40" s="169"/>
      <c r="S40" s="170"/>
      <c r="T40" s="163"/>
      <c r="U40" s="164"/>
    </row>
    <row r="42" spans="2:21" ht="18" x14ac:dyDescent="0.35">
      <c r="P42" s="134" t="s">
        <v>177</v>
      </c>
      <c r="Q42" s="135"/>
      <c r="R42" s="135"/>
      <c r="S42" s="135"/>
      <c r="T42" s="135"/>
      <c r="U42" s="136"/>
    </row>
    <row r="43" spans="2:21" x14ac:dyDescent="0.3">
      <c r="P43" s="139" t="s">
        <v>172</v>
      </c>
      <c r="Q43" s="140"/>
      <c r="R43" s="140"/>
      <c r="S43" s="140"/>
      <c r="T43" s="143" t="s">
        <v>186</v>
      </c>
      <c r="U43" s="144"/>
    </row>
    <row r="44" spans="2:21" x14ac:dyDescent="0.3">
      <c r="P44" s="147" t="s">
        <v>174</v>
      </c>
      <c r="Q44" s="148"/>
      <c r="R44" s="148"/>
      <c r="S44" s="148"/>
      <c r="T44" s="151" t="s">
        <v>187</v>
      </c>
      <c r="U44" s="152"/>
    </row>
    <row r="45" spans="2:21" x14ac:dyDescent="0.3">
      <c r="P45" s="153" t="s">
        <v>176</v>
      </c>
      <c r="Q45" s="154"/>
      <c r="R45" s="154"/>
      <c r="S45" s="154"/>
      <c r="T45" s="155" t="s">
        <v>188</v>
      </c>
      <c r="U45" s="156"/>
    </row>
    <row r="46" spans="2:21" x14ac:dyDescent="0.3">
      <c r="P46" s="153"/>
      <c r="Q46" s="154"/>
      <c r="R46" s="154"/>
      <c r="S46" s="154"/>
      <c r="T46" s="154"/>
      <c r="U46" s="156"/>
    </row>
    <row r="47" spans="2:21" x14ac:dyDescent="0.3">
      <c r="P47" s="145" t="s">
        <v>175</v>
      </c>
      <c r="Q47" s="146"/>
      <c r="R47" s="146"/>
      <c r="S47" s="146"/>
      <c r="T47" s="149" t="s">
        <v>189</v>
      </c>
      <c r="U47" s="150"/>
    </row>
    <row r="48" spans="2:21" x14ac:dyDescent="0.3">
      <c r="B48" s="119" t="str">
        <f>'NO10'!B2</f>
        <v>Updated at 12:44:18</v>
      </c>
      <c r="C48" s="120"/>
      <c r="D48" s="120"/>
      <c r="E48" s="120"/>
      <c r="F48" s="120"/>
      <c r="G48" s="121"/>
      <c r="I48" s="119" t="str">
        <f>V2TX!B2</f>
        <v>Updated at 12:45:11</v>
      </c>
      <c r="J48" s="120"/>
      <c r="K48" s="120"/>
      <c r="L48" s="120"/>
      <c r="M48" s="120"/>
      <c r="N48" s="121"/>
      <c r="P48" s="137" t="s">
        <v>173</v>
      </c>
      <c r="Q48" s="138"/>
      <c r="R48" s="138"/>
      <c r="S48" s="138"/>
      <c r="T48" s="141" t="s">
        <v>190</v>
      </c>
      <c r="U48" s="142"/>
    </row>
  </sheetData>
  <sheetProtection algorithmName="SHA-512" hashValue="YGur06Uz3mEMewaJK/UHY6Twce977tZSw62R1tu0b27zZ9vXAafboQyeShls4yWU1Uc7POurIarW7csGWUySCA==" saltValue="uaIcBlI8RL5G5JMcIyKmbw==" spinCount="100000" sheet="1" objects="1" scenarios="1" selectLockedCells="1" selectUnlockedCells="1"/>
  <mergeCells count="62">
    <mergeCell ref="B18:G19"/>
    <mergeCell ref="I18:N19"/>
    <mergeCell ref="P18:U19"/>
    <mergeCell ref="B16:G16"/>
    <mergeCell ref="I16:N16"/>
    <mergeCell ref="P16:Q16"/>
    <mergeCell ref="R16:S16"/>
    <mergeCell ref="T16:U16"/>
    <mergeCell ref="B20:G21"/>
    <mergeCell ref="I20:N21"/>
    <mergeCell ref="P20:Q20"/>
    <mergeCell ref="S20:T20"/>
    <mergeCell ref="P21:Q21"/>
    <mergeCell ref="S21:T21"/>
    <mergeCell ref="P22:Q22"/>
    <mergeCell ref="S22:T22"/>
    <mergeCell ref="P23:Q23"/>
    <mergeCell ref="S23:T23"/>
    <mergeCell ref="P24:Q24"/>
    <mergeCell ref="S24:T24"/>
    <mergeCell ref="P25:Q25"/>
    <mergeCell ref="S25:T25"/>
    <mergeCell ref="P26:Q26"/>
    <mergeCell ref="S26:T26"/>
    <mergeCell ref="P27:Q27"/>
    <mergeCell ref="S27:T27"/>
    <mergeCell ref="P28:Q28"/>
    <mergeCell ref="S28:T28"/>
    <mergeCell ref="P29:Q29"/>
    <mergeCell ref="S29:T29"/>
    <mergeCell ref="P30:Q30"/>
    <mergeCell ref="S30:T30"/>
    <mergeCell ref="P31:Q31"/>
    <mergeCell ref="S31:T31"/>
    <mergeCell ref="B32:G32"/>
    <mergeCell ref="I32:N32"/>
    <mergeCell ref="P32:Q32"/>
    <mergeCell ref="S32:T32"/>
    <mergeCell ref="B34:G35"/>
    <mergeCell ref="I34:N35"/>
    <mergeCell ref="P34:U35"/>
    <mergeCell ref="B36:G37"/>
    <mergeCell ref="I36:N37"/>
    <mergeCell ref="T36:U36"/>
    <mergeCell ref="P37:Q40"/>
    <mergeCell ref="R37:S40"/>
    <mergeCell ref="T37:U40"/>
    <mergeCell ref="P36:Q36"/>
    <mergeCell ref="R36:S36"/>
    <mergeCell ref="P48:S48"/>
    <mergeCell ref="T48:U48"/>
    <mergeCell ref="P42:U42"/>
    <mergeCell ref="B48:G48"/>
    <mergeCell ref="I48:N48"/>
    <mergeCell ref="P43:S43"/>
    <mergeCell ref="T43:U43"/>
    <mergeCell ref="P44:S44"/>
    <mergeCell ref="T44:U44"/>
    <mergeCell ref="P45:S46"/>
    <mergeCell ref="T45:U46"/>
    <mergeCell ref="P47:S47"/>
    <mergeCell ref="T47:U47"/>
  </mergeCells>
  <conditionalFormatting sqref="T43:U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3139D-DA6C-4239-8DD4-D45EE20585E4}">
  <sheetPr codeName="Sheet20"/>
  <dimension ref="B2:CD160"/>
  <sheetViews>
    <sheetView showGridLines="0" workbookViewId="0">
      <selection activeCell="J32" sqref="J32"/>
    </sheetView>
  </sheetViews>
  <sheetFormatPr defaultRowHeight="14.4" x14ac:dyDescent="0.3"/>
  <cols>
    <col min="1" max="2" width="2.88671875" customWidth="1"/>
    <col min="3" max="5" width="10.33203125" customWidth="1"/>
    <col min="6" max="8" width="2.88671875" customWidth="1"/>
    <col min="9" max="9" width="18.5546875" bestFit="1" customWidth="1"/>
    <col min="10" max="21" width="11.33203125" bestFit="1" customWidth="1"/>
    <col min="22" max="24" width="2.88671875" customWidth="1"/>
    <col min="25" max="31" width="12.88671875" customWidth="1"/>
    <col min="32" max="34" width="2.88671875" customWidth="1"/>
    <col min="35" max="41" width="12.88671875" customWidth="1"/>
    <col min="42" max="44" width="2.88671875" customWidth="1"/>
    <col min="45" max="51" width="12.88671875" customWidth="1"/>
    <col min="52" max="54" width="2.88671875" customWidth="1"/>
    <col min="55" max="61" width="12.88671875" customWidth="1"/>
    <col min="62" max="64" width="2.88671875" customWidth="1"/>
    <col min="65" max="71" width="12.88671875" customWidth="1"/>
    <col min="72" max="74" width="2.88671875" customWidth="1"/>
    <col min="75" max="81" width="12.88671875" customWidth="1"/>
    <col min="82" max="82" width="2.88671875" customWidth="1"/>
  </cols>
  <sheetData>
    <row r="2" spans="2:82" x14ac:dyDescent="0.3">
      <c r="B2" s="128" t="str">
        <f>_xll.TR("JPYAUD=R;JPYCAD=R;JPYEUR=R;JPYGBP=R;JPYNZD=R;JPYUSD=R","OPEN_PRC;CF_LAST","CH=Fd RH=IN",C8)</f>
        <v>Updated at 12:45:11</v>
      </c>
      <c r="C2" s="129"/>
      <c r="D2" s="129"/>
      <c r="E2" s="129"/>
      <c r="F2" s="130"/>
      <c r="G2" s="2"/>
      <c r="H2" s="23"/>
      <c r="I2" s="64" t="str">
        <f>_xll.RHistory("JPYAUD=R;JPYCAD=R;JPYEUR=R;JPYGBP=R;JPYNZD=R;JPYUSD=R",".Timestamp;.Open;.Close","NBROWS:32 INTERVAL:1D",,"TSREPEAT:NO CH:Fd",I5)</f>
        <v>Updated at 12:09:16</v>
      </c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X2" s="23"/>
      <c r="Y2" s="24"/>
      <c r="Z2" s="24"/>
      <c r="AA2" s="24"/>
      <c r="AB2" s="24"/>
      <c r="AC2" s="24"/>
      <c r="AD2" s="24"/>
      <c r="AE2" s="24"/>
      <c r="AF2" s="25"/>
      <c r="AH2" s="23"/>
      <c r="AI2" s="24"/>
      <c r="AJ2" s="24"/>
      <c r="AK2" s="24"/>
      <c r="AL2" s="24"/>
      <c r="AM2" s="24"/>
      <c r="AN2" s="24"/>
      <c r="AO2" s="24"/>
      <c r="AP2" s="25"/>
      <c r="AR2" s="23"/>
      <c r="AS2" s="24"/>
      <c r="AT2" s="24"/>
      <c r="AU2" s="24"/>
      <c r="AV2" s="24"/>
      <c r="AW2" s="24"/>
      <c r="AX2" s="24"/>
      <c r="AY2" s="24"/>
      <c r="AZ2" s="25"/>
      <c r="BB2" s="23"/>
      <c r="BC2" s="24"/>
      <c r="BD2" s="24"/>
      <c r="BE2" s="24"/>
      <c r="BF2" s="24"/>
      <c r="BG2" s="24"/>
      <c r="BH2" s="24"/>
      <c r="BI2" s="24"/>
      <c r="BJ2" s="25"/>
      <c r="BL2" s="23"/>
      <c r="BM2" s="24"/>
      <c r="BN2" s="24"/>
      <c r="BO2" s="24"/>
      <c r="BP2" s="24"/>
      <c r="BQ2" s="24"/>
      <c r="BR2" s="24"/>
      <c r="BS2" s="24"/>
      <c r="BT2" s="25"/>
      <c r="BV2" s="23"/>
      <c r="BW2" s="24"/>
      <c r="BX2" s="24"/>
      <c r="BY2" s="24"/>
      <c r="BZ2" s="24"/>
      <c r="CA2" s="24"/>
      <c r="CB2" s="24"/>
      <c r="CC2" s="24"/>
      <c r="CD2" s="25"/>
    </row>
    <row r="3" spans="2:82" ht="18" x14ac:dyDescent="0.35">
      <c r="B3" s="219"/>
      <c r="C3" s="220"/>
      <c r="D3" s="220"/>
      <c r="E3" s="220"/>
      <c r="F3" s="221"/>
      <c r="G3" s="2"/>
      <c r="H3" s="26"/>
      <c r="I3" s="211" t="s">
        <v>100</v>
      </c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3"/>
      <c r="V3" s="20"/>
      <c r="X3" s="26"/>
      <c r="Y3" s="211" t="s">
        <v>23</v>
      </c>
      <c r="Z3" s="212"/>
      <c r="AA3" s="212"/>
      <c r="AB3" s="212"/>
      <c r="AC3" s="212"/>
      <c r="AD3" s="212"/>
      <c r="AE3" s="213"/>
      <c r="AF3" s="20"/>
      <c r="AH3" s="26"/>
      <c r="AI3" s="214" t="s">
        <v>28</v>
      </c>
      <c r="AJ3" s="215"/>
      <c r="AK3" s="215"/>
      <c r="AL3" s="215"/>
      <c r="AM3" s="215"/>
      <c r="AN3" s="215"/>
      <c r="AO3" s="216"/>
      <c r="AP3" s="20"/>
      <c r="AR3" s="26"/>
      <c r="AS3" s="211" t="s">
        <v>29</v>
      </c>
      <c r="AT3" s="212"/>
      <c r="AU3" s="212"/>
      <c r="AV3" s="212"/>
      <c r="AW3" s="212"/>
      <c r="AX3" s="212"/>
      <c r="AY3" s="213"/>
      <c r="AZ3" s="20"/>
      <c r="BB3" s="26"/>
      <c r="BC3" s="214" t="s">
        <v>30</v>
      </c>
      <c r="BD3" s="215"/>
      <c r="BE3" s="215"/>
      <c r="BF3" s="215"/>
      <c r="BG3" s="215"/>
      <c r="BH3" s="215"/>
      <c r="BI3" s="216"/>
      <c r="BJ3" s="20"/>
      <c r="BL3" s="26"/>
      <c r="BM3" s="211" t="s">
        <v>31</v>
      </c>
      <c r="BN3" s="212"/>
      <c r="BO3" s="212"/>
      <c r="BP3" s="212"/>
      <c r="BQ3" s="212"/>
      <c r="BR3" s="212"/>
      <c r="BS3" s="213"/>
      <c r="BT3" s="20"/>
      <c r="BV3" s="26"/>
      <c r="BW3" s="214" t="s">
        <v>32</v>
      </c>
      <c r="BX3" s="215"/>
      <c r="BY3" s="215"/>
      <c r="BZ3" s="215"/>
      <c r="CA3" s="215"/>
      <c r="CB3" s="215"/>
      <c r="CC3" s="216"/>
      <c r="CD3" s="20"/>
    </row>
    <row r="4" spans="2:82" x14ac:dyDescent="0.3">
      <c r="G4" s="2"/>
      <c r="H4" s="26"/>
      <c r="I4" s="27"/>
      <c r="J4" s="217" t="s">
        <v>101</v>
      </c>
      <c r="K4" s="217"/>
      <c r="L4" s="217" t="s">
        <v>102</v>
      </c>
      <c r="M4" s="217"/>
      <c r="N4" s="217" t="s">
        <v>103</v>
      </c>
      <c r="O4" s="217"/>
      <c r="P4" s="217" t="s">
        <v>104</v>
      </c>
      <c r="Q4" s="217"/>
      <c r="R4" s="217" t="s">
        <v>105</v>
      </c>
      <c r="S4" s="217"/>
      <c r="T4" s="217" t="s">
        <v>106</v>
      </c>
      <c r="U4" s="218"/>
      <c r="V4" s="20"/>
      <c r="X4" s="26"/>
      <c r="Y4" s="33" t="s">
        <v>101</v>
      </c>
      <c r="Z4" s="34" t="s">
        <v>102</v>
      </c>
      <c r="AA4" s="34" t="s">
        <v>103</v>
      </c>
      <c r="AB4" s="34" t="s">
        <v>104</v>
      </c>
      <c r="AC4" s="34" t="s">
        <v>105</v>
      </c>
      <c r="AD4" s="35" t="s">
        <v>106</v>
      </c>
      <c r="AE4" s="36" t="s">
        <v>9</v>
      </c>
      <c r="AF4" s="20"/>
      <c r="AH4" s="26"/>
      <c r="AI4" s="33" t="s">
        <v>101</v>
      </c>
      <c r="AJ4" s="34" t="s">
        <v>102</v>
      </c>
      <c r="AK4" s="34" t="s">
        <v>103</v>
      </c>
      <c r="AL4" s="34" t="s">
        <v>104</v>
      </c>
      <c r="AM4" s="34" t="s">
        <v>105</v>
      </c>
      <c r="AN4" s="35" t="s">
        <v>106</v>
      </c>
      <c r="AO4" s="36" t="s">
        <v>9</v>
      </c>
      <c r="AP4" s="20"/>
      <c r="AR4" s="26"/>
      <c r="AS4" s="33" t="s">
        <v>101</v>
      </c>
      <c r="AT4" s="34" t="s">
        <v>102</v>
      </c>
      <c r="AU4" s="34" t="s">
        <v>103</v>
      </c>
      <c r="AV4" s="34" t="s">
        <v>104</v>
      </c>
      <c r="AW4" s="34" t="s">
        <v>105</v>
      </c>
      <c r="AX4" s="35" t="s">
        <v>106</v>
      </c>
      <c r="AY4" s="36" t="s">
        <v>9</v>
      </c>
      <c r="AZ4" s="20"/>
      <c r="BB4" s="26"/>
      <c r="BC4" s="33" t="s">
        <v>101</v>
      </c>
      <c r="BD4" s="34" t="s">
        <v>102</v>
      </c>
      <c r="BE4" s="34" t="s">
        <v>103</v>
      </c>
      <c r="BF4" s="34" t="s">
        <v>104</v>
      </c>
      <c r="BG4" s="34" t="s">
        <v>105</v>
      </c>
      <c r="BH4" s="35" t="s">
        <v>106</v>
      </c>
      <c r="BI4" s="36" t="s">
        <v>9</v>
      </c>
      <c r="BJ4" s="20"/>
      <c r="BL4" s="26"/>
      <c r="BM4" s="33" t="s">
        <v>101</v>
      </c>
      <c r="BN4" s="34" t="s">
        <v>102</v>
      </c>
      <c r="BO4" s="34" t="s">
        <v>103</v>
      </c>
      <c r="BP4" s="34" t="s">
        <v>104</v>
      </c>
      <c r="BQ4" s="34" t="s">
        <v>105</v>
      </c>
      <c r="BR4" s="35" t="s">
        <v>106</v>
      </c>
      <c r="BS4" s="36" t="s">
        <v>9</v>
      </c>
      <c r="BT4" s="20"/>
      <c r="BV4" s="26"/>
      <c r="BW4" s="33" t="s">
        <v>101</v>
      </c>
      <c r="BX4" s="34" t="s">
        <v>102</v>
      </c>
      <c r="BY4" s="34" t="s">
        <v>103</v>
      </c>
      <c r="BZ4" s="34" t="s">
        <v>104</v>
      </c>
      <c r="CA4" s="34" t="s">
        <v>105</v>
      </c>
      <c r="CB4" s="35" t="s">
        <v>106</v>
      </c>
      <c r="CC4" s="36" t="s">
        <v>9</v>
      </c>
      <c r="CD4" s="20"/>
    </row>
    <row r="5" spans="2:82" hidden="1" x14ac:dyDescent="0.3">
      <c r="G5" s="2"/>
      <c r="H5" s="26"/>
      <c r="I5" s="110" t="s">
        <v>22</v>
      </c>
      <c r="J5" s="111" t="s">
        <v>199</v>
      </c>
      <c r="K5" s="111" t="s">
        <v>200</v>
      </c>
      <c r="L5" s="111" t="s">
        <v>199</v>
      </c>
      <c r="M5" s="111" t="s">
        <v>200</v>
      </c>
      <c r="N5" s="111" t="s">
        <v>199</v>
      </c>
      <c r="O5" s="111" t="s">
        <v>200</v>
      </c>
      <c r="P5" s="111" t="s">
        <v>199</v>
      </c>
      <c r="Q5" s="111" t="s">
        <v>200</v>
      </c>
      <c r="R5" s="111" t="s">
        <v>199</v>
      </c>
      <c r="S5" s="111" t="s">
        <v>200</v>
      </c>
      <c r="T5" s="111" t="s">
        <v>199</v>
      </c>
      <c r="U5" s="112" t="s">
        <v>200</v>
      </c>
      <c r="V5" s="20"/>
      <c r="X5" s="26"/>
      <c r="Y5" s="26"/>
      <c r="Z5" s="19"/>
      <c r="AA5" s="19"/>
      <c r="AB5" s="19"/>
      <c r="AC5" s="19"/>
      <c r="AD5" s="20"/>
      <c r="AE5" s="17"/>
      <c r="AF5" s="20"/>
      <c r="AH5" s="26"/>
      <c r="AI5" s="26"/>
      <c r="AJ5" s="19"/>
      <c r="AK5" s="19"/>
      <c r="AL5" s="19"/>
      <c r="AM5" s="19"/>
      <c r="AN5" s="20"/>
      <c r="AO5" s="17"/>
      <c r="AP5" s="20"/>
      <c r="AR5" s="26"/>
      <c r="AS5" s="26"/>
      <c r="AT5" s="19"/>
      <c r="AU5" s="19"/>
      <c r="AV5" s="19"/>
      <c r="AW5" s="19"/>
      <c r="AX5" s="20"/>
      <c r="AY5" s="17"/>
      <c r="AZ5" s="20"/>
      <c r="BB5" s="26"/>
      <c r="BC5" s="26"/>
      <c r="BD5" s="19"/>
      <c r="BE5" s="19"/>
      <c r="BF5" s="19"/>
      <c r="BG5" s="19"/>
      <c r="BH5" s="20"/>
      <c r="BI5" s="17"/>
      <c r="BJ5" s="20"/>
      <c r="BL5" s="26"/>
      <c r="BM5" s="26"/>
      <c r="BN5" s="19"/>
      <c r="BO5" s="19"/>
      <c r="BP5" s="19"/>
      <c r="BQ5" s="19"/>
      <c r="BR5" s="20"/>
      <c r="BS5" s="17"/>
      <c r="BT5" s="20"/>
      <c r="BV5" s="26"/>
      <c r="BW5" s="26"/>
      <c r="BX5" s="19"/>
      <c r="BY5" s="19"/>
      <c r="BZ5" s="19"/>
      <c r="CA5" s="19"/>
      <c r="CB5" s="20"/>
      <c r="CC5" s="17"/>
      <c r="CD5" s="20"/>
    </row>
    <row r="6" spans="2:82" x14ac:dyDescent="0.3">
      <c r="B6" s="23"/>
      <c r="C6" s="63"/>
      <c r="D6" s="24"/>
      <c r="E6" s="24"/>
      <c r="F6" s="25"/>
      <c r="G6" s="2"/>
      <c r="H6" s="26"/>
      <c r="I6" s="29">
        <v>44804</v>
      </c>
      <c r="J6" s="5">
        <v>1.0511999999999999</v>
      </c>
      <c r="K6" s="5">
        <v>1.0505</v>
      </c>
      <c r="L6" s="5">
        <v>0.94310000000000005</v>
      </c>
      <c r="M6" s="5">
        <v>0.94440000000000002</v>
      </c>
      <c r="N6" s="5">
        <v>0.71919999999999995</v>
      </c>
      <c r="O6" s="5">
        <v>0.72149999999999992</v>
      </c>
      <c r="P6" s="5">
        <v>0.61799999999999999</v>
      </c>
      <c r="Q6" s="5">
        <v>0.61949999999999994</v>
      </c>
      <c r="R6" s="5">
        <v>1.1749000000000001</v>
      </c>
      <c r="S6" s="5">
        <v>1.1772</v>
      </c>
      <c r="T6" s="5">
        <v>0.72039999999999993</v>
      </c>
      <c r="U6" s="6">
        <v>0.72049999999999992</v>
      </c>
      <c r="V6" s="20"/>
      <c r="X6" s="26"/>
      <c r="Y6" s="37">
        <f t="shared" ref="Y6:Y36" si="0">IF(OR(K6="",K7=""),"",(K6-K7)/K7)</f>
        <v>-6.6590563165898299E-4</v>
      </c>
      <c r="Z6" s="38">
        <f>IF(OR(M6="",M7=""),"",(M6-M7)/M7)</f>
        <v>1.2722646310432345E-3</v>
      </c>
      <c r="AA6" s="38">
        <f>IF(OR(O6="",O7=""),"",(O6-O7)/O7)</f>
        <v>3.0585291255385357E-3</v>
      </c>
      <c r="AB6" s="38">
        <f>IF(OR(Q6="",Q7=""),"",(Q6-Q7)/Q7)</f>
        <v>2.4271844660193297E-3</v>
      </c>
      <c r="AC6" s="38">
        <f>IF(OR(S6="",S7=""),"",(S6-S7)/S7)</f>
        <v>1.8723404255318976E-3</v>
      </c>
      <c r="AD6" s="39">
        <f t="shared" ref="AD6:AD36" si="1">IF(OR(U6="",U7=""),"",(U6-U7)/U7)</f>
        <v>1.3881177123803161E-4</v>
      </c>
      <c r="AE6" s="40">
        <f t="shared" ref="AE6:AE34" si="2">AVERAGE(Y6:AD6)</f>
        <v>1.3505374646186742E-3</v>
      </c>
      <c r="AF6" s="20"/>
      <c r="AH6" s="26"/>
      <c r="AI6" s="37">
        <f t="shared" ref="AI6:AI36" si="3">IF(OR(K6="",K7=""),"",SQRT(((K6-K7)/K7)^2))</f>
        <v>6.6590563165898299E-4</v>
      </c>
      <c r="AJ6" s="38">
        <f t="shared" ref="AJ6:AJ36" si="4">IF(OR(M6="",M7=""),"",SQRT(((M6-M7)/M7)^2))</f>
        <v>1.2722646310432345E-3</v>
      </c>
      <c r="AK6" s="38">
        <f t="shared" ref="AK6:AK36" si="5">IF(OR(O6="",O7=""),"",SQRT(((O6-O7)/O7)^2))</f>
        <v>3.0585291255385357E-3</v>
      </c>
      <c r="AL6" s="38">
        <f t="shared" ref="AL6:AL36" si="6">IF(OR(Q6="",Q7=""),"",SQRT(((Q6-Q7)/Q7)^2))</f>
        <v>2.4271844660193297E-3</v>
      </c>
      <c r="AM6" s="38">
        <f t="shared" ref="AM6:AM36" si="7">IF(OR(S6="",S7=""),"",SQRT(((S6-S7)/S7)^2))</f>
        <v>1.8723404255318976E-3</v>
      </c>
      <c r="AN6" s="39">
        <f t="shared" ref="AN6:AN36" si="8">IF(OR(U6="",U7=""),"",SQRT(((U6-U7)/U7)^2))</f>
        <v>1.3881177123803161E-4</v>
      </c>
      <c r="AO6" s="40">
        <f t="shared" ref="AO6:AO36" si="9">AVERAGE(AI6:AN6)</f>
        <v>1.5725060085050018E-3</v>
      </c>
      <c r="AP6" s="20"/>
      <c r="AR6" s="26"/>
      <c r="AS6" s="37">
        <f t="shared" ref="AS6:AS36" si="10">IFERROR((K6-J6)/J6,"")</f>
        <v>-6.6590563165898299E-4</v>
      </c>
      <c r="AT6" s="38">
        <f t="shared" ref="AT6:AT36" si="11">IFERROR((M6-L6)/L6,"")</f>
        <v>1.378432827907929E-3</v>
      </c>
      <c r="AU6" s="38">
        <f t="shared" ref="AU6:AU36" si="12">IFERROR((O6-N6)/N6,"")</f>
        <v>3.1979977753058522E-3</v>
      </c>
      <c r="AV6" s="38">
        <f t="shared" ref="AV6:AV36" si="13">IFERROR((Q6-P6)/P6,"")</f>
        <v>2.4271844660193297E-3</v>
      </c>
      <c r="AW6" s="38">
        <f t="shared" ref="AW6:AW36" si="14">IFERROR((S6-R6)/R6,"")</f>
        <v>1.9576134139075397E-3</v>
      </c>
      <c r="AX6" s="39">
        <f t="shared" ref="AX6:AX36" si="15">IFERROR((U6-T6)/T6,"")</f>
        <v>1.3881177123818572E-4</v>
      </c>
      <c r="AY6" s="40">
        <f t="shared" ref="AY6:AY36" si="16">AVERAGE(AS6:AX6)</f>
        <v>1.4056891037866422E-3</v>
      </c>
      <c r="AZ6" s="20"/>
      <c r="BB6" s="26"/>
      <c r="BC6" s="37">
        <f t="shared" ref="BC6:BC36" si="17">IFERROR(SQRT(((K6-J6)/J6)^2),"")</f>
        <v>6.6590563165898299E-4</v>
      </c>
      <c r="BD6" s="38">
        <f t="shared" ref="BD6:BD36" si="18">IFERROR(SQRT(((M6-L6)/L6)^2),"")</f>
        <v>1.378432827907929E-3</v>
      </c>
      <c r="BE6" s="38">
        <f t="shared" ref="BE6:BE36" si="19">IFERROR(SQRT(((O6-N6)/N6)^2),"")</f>
        <v>3.1979977753058522E-3</v>
      </c>
      <c r="BF6" s="38">
        <f t="shared" ref="BF6:BF36" si="20">IFERROR(SQRT(((Q6-P6)/P6)^2),"")</f>
        <v>2.4271844660193297E-3</v>
      </c>
      <c r="BG6" s="38">
        <f t="shared" ref="BG6:BG36" si="21">IFERROR(SQRT(((S6-R6)/R6)^2),"")</f>
        <v>1.9576134139075397E-3</v>
      </c>
      <c r="BH6" s="39">
        <f t="shared" ref="BH6:BH36" si="22">IFERROR(SQRT(((U6-T6)/T6)^2),"")</f>
        <v>1.3881177123818572E-4</v>
      </c>
      <c r="BI6" s="40">
        <f t="shared" ref="BI6:BI36" si="23">AVERAGE(BC6:BH6)</f>
        <v>1.62765764767297E-3</v>
      </c>
      <c r="BJ6" s="20"/>
      <c r="BL6" s="26"/>
      <c r="BM6" s="83">
        <f t="shared" ref="BM6:BR36" si="24">IFERROR(AVERAGE(Y6,AS6),"")</f>
        <v>-6.6590563165898299E-4</v>
      </c>
      <c r="BN6" s="49">
        <f t="shared" si="24"/>
        <v>1.3253487294755818E-3</v>
      </c>
      <c r="BO6" s="49">
        <f t="shared" si="24"/>
        <v>3.128263450422194E-3</v>
      </c>
      <c r="BP6" s="49">
        <f t="shared" si="24"/>
        <v>2.4271844660193297E-3</v>
      </c>
      <c r="BQ6" s="49">
        <f t="shared" si="24"/>
        <v>1.9149769197197187E-3</v>
      </c>
      <c r="BR6" s="84">
        <f t="shared" si="24"/>
        <v>1.3881177123810866E-4</v>
      </c>
      <c r="BS6" s="51">
        <f t="shared" ref="BS6:BS36" si="25">AVERAGE(BM6:BR6)</f>
        <v>1.3781132842026584E-3</v>
      </c>
      <c r="BT6" s="20"/>
      <c r="BV6" s="26"/>
      <c r="BW6" s="83">
        <f t="shared" ref="BW6:CB36" si="26">IFERROR(AVERAGE(AI6,BC6),"")</f>
        <v>6.6590563165898299E-4</v>
      </c>
      <c r="BX6" s="49">
        <f t="shared" si="26"/>
        <v>1.3253487294755818E-3</v>
      </c>
      <c r="BY6" s="49">
        <f t="shared" si="26"/>
        <v>3.128263450422194E-3</v>
      </c>
      <c r="BZ6" s="49">
        <f t="shared" si="26"/>
        <v>2.4271844660193297E-3</v>
      </c>
      <c r="CA6" s="49">
        <f t="shared" si="26"/>
        <v>1.9149769197197187E-3</v>
      </c>
      <c r="CB6" s="84">
        <f t="shared" si="26"/>
        <v>1.3881177123810866E-4</v>
      </c>
      <c r="CC6" s="84">
        <f>AVERAGE(BW6:CB6)</f>
        <v>1.600081828088986E-3</v>
      </c>
      <c r="CD6" s="20"/>
    </row>
    <row r="7" spans="2:82" ht="18" x14ac:dyDescent="0.35">
      <c r="B7" s="26"/>
      <c r="C7" s="134" t="s">
        <v>6</v>
      </c>
      <c r="D7" s="135"/>
      <c r="E7" s="136"/>
      <c r="F7" s="20"/>
      <c r="G7" s="2"/>
      <c r="H7" s="26"/>
      <c r="I7" s="29">
        <v>44803</v>
      </c>
      <c r="J7" s="5">
        <v>1.044</v>
      </c>
      <c r="K7" s="5">
        <v>1.0511999999999999</v>
      </c>
      <c r="L7" s="5">
        <v>0.93789999999999996</v>
      </c>
      <c r="M7" s="5">
        <v>0.94320000000000004</v>
      </c>
      <c r="N7" s="5">
        <v>0.72099999999999997</v>
      </c>
      <c r="O7" s="5">
        <v>0.71930000000000005</v>
      </c>
      <c r="P7" s="5">
        <v>0.61550000000000005</v>
      </c>
      <c r="Q7" s="5">
        <v>0.61799999999999999</v>
      </c>
      <c r="R7" s="5">
        <v>1.1698999999999999</v>
      </c>
      <c r="S7" s="5">
        <v>1.175</v>
      </c>
      <c r="T7" s="5">
        <v>0.72089999999999999</v>
      </c>
      <c r="U7" s="6">
        <v>0.72040000000000004</v>
      </c>
      <c r="V7" s="20"/>
      <c r="X7" s="26"/>
      <c r="Y7" s="37">
        <f t="shared" si="0"/>
        <v>6.8965517241378095E-3</v>
      </c>
      <c r="Z7" s="38">
        <f t="shared" ref="Z7:Z36" si="27">IF(OR(M7="",M8=""),"",(M7-M8)/M8)</f>
        <v>5.6509222731635387E-3</v>
      </c>
      <c r="AA7" s="38">
        <f t="shared" ref="AA7:AA36" si="28">IF(OR(O7="",O8=""),"",(O7-O8)/O8)</f>
        <v>-2.2194479123317169E-3</v>
      </c>
      <c r="AB7" s="38">
        <f t="shared" ref="AB7:AB36" si="29">IF(OR(Q7="",Q8=""),"",(Q7-Q8)/Q8)</f>
        <v>4.0617384240454043E-3</v>
      </c>
      <c r="AC7" s="38">
        <f t="shared" ref="AC7:AC36" si="30">IF(OR(S7="",S8=""),"",(S7-S8)/S8)</f>
        <v>2.9020143393650305E-3</v>
      </c>
      <c r="AD7" s="39">
        <f t="shared" si="1"/>
        <v>-6.9357747260361349E-4</v>
      </c>
      <c r="AE7" s="40">
        <f>AVERAGE(Y7:AD7)</f>
        <v>2.7663668959627425E-3</v>
      </c>
      <c r="AF7" s="20"/>
      <c r="AH7" s="26"/>
      <c r="AI7" s="37">
        <f t="shared" si="3"/>
        <v>6.8965517241378095E-3</v>
      </c>
      <c r="AJ7" s="38">
        <f t="shared" si="4"/>
        <v>5.6509222731635387E-3</v>
      </c>
      <c r="AK7" s="38">
        <f t="shared" si="5"/>
        <v>2.2194479123317169E-3</v>
      </c>
      <c r="AL7" s="38">
        <f t="shared" si="6"/>
        <v>4.0617384240454043E-3</v>
      </c>
      <c r="AM7" s="38">
        <f t="shared" si="7"/>
        <v>2.9020143393650305E-3</v>
      </c>
      <c r="AN7" s="39">
        <f t="shared" si="8"/>
        <v>6.9357747260361349E-4</v>
      </c>
      <c r="AO7" s="40">
        <f t="shared" si="9"/>
        <v>3.7373753576078524E-3</v>
      </c>
      <c r="AP7" s="20"/>
      <c r="AR7" s="26"/>
      <c r="AS7" s="37">
        <f t="shared" si="10"/>
        <v>6.8965517241378095E-3</v>
      </c>
      <c r="AT7" s="38">
        <f t="shared" si="11"/>
        <v>5.6509222731635387E-3</v>
      </c>
      <c r="AU7" s="38">
        <f t="shared" si="12"/>
        <v>-2.3578363384187569E-3</v>
      </c>
      <c r="AV7" s="38">
        <f t="shared" si="13"/>
        <v>4.0617384240454043E-3</v>
      </c>
      <c r="AW7" s="38">
        <f t="shared" si="14"/>
        <v>4.359346952731092E-3</v>
      </c>
      <c r="AX7" s="39">
        <f t="shared" si="15"/>
        <v>-6.9357747260361349E-4</v>
      </c>
      <c r="AY7" s="40">
        <f t="shared" si="16"/>
        <v>2.9861909271759125E-3</v>
      </c>
      <c r="AZ7" s="20"/>
      <c r="BB7" s="26"/>
      <c r="BC7" s="37">
        <f t="shared" si="17"/>
        <v>6.8965517241378095E-3</v>
      </c>
      <c r="BD7" s="38">
        <f t="shared" si="18"/>
        <v>5.6509222731635387E-3</v>
      </c>
      <c r="BE7" s="38">
        <f t="shared" si="19"/>
        <v>2.3578363384187569E-3</v>
      </c>
      <c r="BF7" s="38">
        <f t="shared" si="20"/>
        <v>4.0617384240454043E-3</v>
      </c>
      <c r="BG7" s="38">
        <f t="shared" si="21"/>
        <v>4.359346952731092E-3</v>
      </c>
      <c r="BH7" s="39">
        <f t="shared" si="22"/>
        <v>6.9357747260361349E-4</v>
      </c>
      <c r="BI7" s="40">
        <f t="shared" si="23"/>
        <v>4.0033288641833694E-3</v>
      </c>
      <c r="BJ7" s="20"/>
      <c r="BL7" s="26"/>
      <c r="BM7" s="83">
        <f t="shared" si="24"/>
        <v>6.8965517241378095E-3</v>
      </c>
      <c r="BN7" s="49">
        <f t="shared" si="24"/>
        <v>5.6509222731635387E-3</v>
      </c>
      <c r="BO7" s="49">
        <f t="shared" si="24"/>
        <v>-2.2886421253752367E-3</v>
      </c>
      <c r="BP7" s="49">
        <f t="shared" si="24"/>
        <v>4.0617384240454043E-3</v>
      </c>
      <c r="BQ7" s="49">
        <f t="shared" si="24"/>
        <v>3.6306806460480612E-3</v>
      </c>
      <c r="BR7" s="84">
        <f t="shared" si="24"/>
        <v>-6.9357747260361349E-4</v>
      </c>
      <c r="BS7" s="51">
        <f t="shared" si="25"/>
        <v>2.8762789115693269E-3</v>
      </c>
      <c r="BT7" s="20"/>
      <c r="BV7" s="26"/>
      <c r="BW7" s="83">
        <f t="shared" si="26"/>
        <v>6.8965517241378095E-3</v>
      </c>
      <c r="BX7" s="49">
        <f t="shared" si="26"/>
        <v>5.6509222731635387E-3</v>
      </c>
      <c r="BY7" s="49">
        <f t="shared" si="26"/>
        <v>2.2886421253752367E-3</v>
      </c>
      <c r="BZ7" s="49">
        <f t="shared" si="26"/>
        <v>4.0617384240454043E-3</v>
      </c>
      <c r="CA7" s="49">
        <f t="shared" si="26"/>
        <v>3.6306806460480612E-3</v>
      </c>
      <c r="CB7" s="84">
        <f t="shared" si="26"/>
        <v>6.9357747260361349E-4</v>
      </c>
      <c r="CC7" s="51">
        <f t="shared" ref="CC7:CC36" si="31">AVERAGE(BW7:CB7)</f>
        <v>3.8703521108956109E-3</v>
      </c>
      <c r="CD7" s="20"/>
    </row>
    <row r="8" spans="2:82" x14ac:dyDescent="0.3">
      <c r="B8" s="26"/>
      <c r="C8" s="4"/>
      <c r="D8" s="113" t="s">
        <v>197</v>
      </c>
      <c r="E8" s="115" t="s">
        <v>198</v>
      </c>
      <c r="F8" s="20"/>
      <c r="G8" s="2"/>
      <c r="H8" s="26"/>
      <c r="I8" s="29">
        <v>44802</v>
      </c>
      <c r="J8" s="5">
        <v>1.0526</v>
      </c>
      <c r="K8" s="5">
        <v>1.044</v>
      </c>
      <c r="L8" s="5">
        <v>0.94720000000000004</v>
      </c>
      <c r="M8" s="5">
        <v>0.93789999999999996</v>
      </c>
      <c r="N8" s="5">
        <v>0.72809999999999997</v>
      </c>
      <c r="O8" s="5">
        <v>0.72089999999999999</v>
      </c>
      <c r="P8" s="5">
        <v>0.61870000000000003</v>
      </c>
      <c r="Q8" s="5">
        <v>0.61550000000000005</v>
      </c>
      <c r="R8" s="5">
        <v>1.181</v>
      </c>
      <c r="S8" s="5">
        <v>1.1716</v>
      </c>
      <c r="T8" s="5">
        <v>0.72629999999999995</v>
      </c>
      <c r="U8" s="6">
        <v>0.72089999999999999</v>
      </c>
      <c r="V8" s="20"/>
      <c r="X8" s="26"/>
      <c r="Y8" s="37">
        <f t="shared" si="0"/>
        <v>-1.0332732960470102E-2</v>
      </c>
      <c r="Z8" s="38">
        <f t="shared" si="27"/>
        <v>-1.0131926121372087E-2</v>
      </c>
      <c r="AA8" s="38">
        <f t="shared" si="28"/>
        <v>-1.1924342105263214E-2</v>
      </c>
      <c r="AB8" s="38">
        <f t="shared" si="29"/>
        <v>-5.1721351220300315E-3</v>
      </c>
      <c r="AC8" s="38">
        <f t="shared" si="30"/>
        <v>-1.0974168495694853E-2</v>
      </c>
      <c r="AD8" s="39">
        <f t="shared" si="1"/>
        <v>-8.3906464924346554E-3</v>
      </c>
      <c r="AE8" s="40">
        <f t="shared" si="2"/>
        <v>-9.487658549544158E-3</v>
      </c>
      <c r="AF8" s="20"/>
      <c r="AH8" s="26"/>
      <c r="AI8" s="37">
        <f t="shared" si="3"/>
        <v>1.0332732960470102E-2</v>
      </c>
      <c r="AJ8" s="38">
        <f t="shared" si="4"/>
        <v>1.0131926121372087E-2</v>
      </c>
      <c r="AK8" s="38">
        <f t="shared" si="5"/>
        <v>1.1924342105263214E-2</v>
      </c>
      <c r="AL8" s="38">
        <f t="shared" si="6"/>
        <v>5.1721351220300315E-3</v>
      </c>
      <c r="AM8" s="38">
        <f t="shared" si="7"/>
        <v>1.0974168495694853E-2</v>
      </c>
      <c r="AN8" s="39">
        <f t="shared" si="8"/>
        <v>8.3906464924346554E-3</v>
      </c>
      <c r="AO8" s="40">
        <f t="shared" si="9"/>
        <v>9.487658549544158E-3</v>
      </c>
      <c r="AP8" s="20"/>
      <c r="AR8" s="26"/>
      <c r="AS8" s="37">
        <f t="shared" si="10"/>
        <v>-8.1702451073531641E-3</v>
      </c>
      <c r="AT8" s="38">
        <f t="shared" si="11"/>
        <v>-9.8184121621622527E-3</v>
      </c>
      <c r="AU8" s="38">
        <f t="shared" si="12"/>
        <v>-9.8887515451174073E-3</v>
      </c>
      <c r="AV8" s="38">
        <f t="shared" si="13"/>
        <v>-5.1721351220300315E-3</v>
      </c>
      <c r="AW8" s="38">
        <f t="shared" si="14"/>
        <v>-7.9593564775614512E-3</v>
      </c>
      <c r="AX8" s="39">
        <f t="shared" si="15"/>
        <v>-7.4349442379181615E-3</v>
      </c>
      <c r="AY8" s="40">
        <f t="shared" si="16"/>
        <v>-8.0739741086904102E-3</v>
      </c>
      <c r="AZ8" s="20"/>
      <c r="BB8" s="26"/>
      <c r="BC8" s="37">
        <f t="shared" si="17"/>
        <v>8.1702451073531641E-3</v>
      </c>
      <c r="BD8" s="38">
        <f t="shared" si="18"/>
        <v>9.8184121621622527E-3</v>
      </c>
      <c r="BE8" s="38">
        <f t="shared" si="19"/>
        <v>9.8887515451174073E-3</v>
      </c>
      <c r="BF8" s="38">
        <f t="shared" si="20"/>
        <v>5.1721351220300315E-3</v>
      </c>
      <c r="BG8" s="38">
        <f t="shared" si="21"/>
        <v>7.9593564775614512E-3</v>
      </c>
      <c r="BH8" s="39">
        <f t="shared" si="22"/>
        <v>7.4349442379181615E-3</v>
      </c>
      <c r="BI8" s="40">
        <f t="shared" si="23"/>
        <v>8.0739741086904102E-3</v>
      </c>
      <c r="BJ8" s="20"/>
      <c r="BL8" s="26"/>
      <c r="BM8" s="83">
        <f t="shared" si="24"/>
        <v>-9.2514890339116321E-3</v>
      </c>
      <c r="BN8" s="49">
        <f t="shared" si="24"/>
        <v>-9.9751691417671699E-3</v>
      </c>
      <c r="BO8" s="49">
        <f t="shared" si="24"/>
        <v>-1.0906546825190312E-2</v>
      </c>
      <c r="BP8" s="49">
        <f t="shared" si="24"/>
        <v>-5.1721351220300315E-3</v>
      </c>
      <c r="BQ8" s="49">
        <f t="shared" si="24"/>
        <v>-9.4667624866281511E-3</v>
      </c>
      <c r="BR8" s="84">
        <f t="shared" si="24"/>
        <v>-7.9127953651764085E-3</v>
      </c>
      <c r="BS8" s="51">
        <f t="shared" si="25"/>
        <v>-8.7808163291172841E-3</v>
      </c>
      <c r="BT8" s="20"/>
      <c r="BV8" s="26"/>
      <c r="BW8" s="83">
        <f t="shared" si="26"/>
        <v>9.2514890339116321E-3</v>
      </c>
      <c r="BX8" s="49">
        <f t="shared" si="26"/>
        <v>9.9751691417671699E-3</v>
      </c>
      <c r="BY8" s="49">
        <f t="shared" si="26"/>
        <v>1.0906546825190312E-2</v>
      </c>
      <c r="BZ8" s="49">
        <f t="shared" si="26"/>
        <v>5.1721351220300315E-3</v>
      </c>
      <c r="CA8" s="49">
        <f t="shared" si="26"/>
        <v>9.4667624866281511E-3</v>
      </c>
      <c r="CB8" s="84">
        <f t="shared" si="26"/>
        <v>7.9127953651764085E-3</v>
      </c>
      <c r="CC8" s="51">
        <f t="shared" si="31"/>
        <v>8.7808163291172841E-3</v>
      </c>
      <c r="CD8" s="20"/>
    </row>
    <row r="9" spans="2:82" x14ac:dyDescent="0.3">
      <c r="B9" s="26"/>
      <c r="C9" s="7" t="s">
        <v>120</v>
      </c>
      <c r="D9" s="8">
        <v>1.0512000000000001</v>
      </c>
      <c r="E9" s="9">
        <v>1.0515000000000001</v>
      </c>
      <c r="F9" s="20"/>
      <c r="G9" s="2"/>
      <c r="H9" s="26"/>
      <c r="I9" s="29">
        <v>44799</v>
      </c>
      <c r="J9" s="5">
        <v>1.0492999999999999</v>
      </c>
      <c r="K9" s="5">
        <v>1.0548999999999999</v>
      </c>
      <c r="L9" s="5">
        <v>0.94650000000000001</v>
      </c>
      <c r="M9" s="5">
        <v>0.94750000000000001</v>
      </c>
      <c r="N9" s="5">
        <v>0.73409999999999997</v>
      </c>
      <c r="O9" s="5">
        <v>0.72960000000000003</v>
      </c>
      <c r="P9" s="5">
        <v>0.61890000000000001</v>
      </c>
      <c r="Q9" s="5">
        <v>0.61870000000000003</v>
      </c>
      <c r="R9" s="5">
        <v>1.1748000000000001</v>
      </c>
      <c r="S9" s="5">
        <v>1.1846000000000001</v>
      </c>
      <c r="T9" s="5">
        <v>0.73250000000000004</v>
      </c>
      <c r="U9" s="6">
        <v>0.72699999999999998</v>
      </c>
      <c r="V9" s="20"/>
      <c r="X9" s="26"/>
      <c r="Y9" s="37">
        <f t="shared" si="0"/>
        <v>5.4327106366755997E-3</v>
      </c>
      <c r="Z9" s="38">
        <f t="shared" si="27"/>
        <v>9.5077118106910198E-4</v>
      </c>
      <c r="AA9" s="38">
        <f t="shared" si="28"/>
        <v>-6.2653228003268016E-3</v>
      </c>
      <c r="AB9" s="38">
        <f t="shared" si="29"/>
        <v>-3.2315398287280329E-4</v>
      </c>
      <c r="AC9" s="38">
        <f t="shared" si="30"/>
        <v>8.4276836639142066E-3</v>
      </c>
      <c r="AD9" s="39">
        <f t="shared" si="1"/>
        <v>-7.3730202075369617E-3</v>
      </c>
      <c r="AE9" s="40">
        <f t="shared" si="2"/>
        <v>1.4161141515372358E-4</v>
      </c>
      <c r="AF9" s="20"/>
      <c r="AH9" s="26"/>
      <c r="AI9" s="37">
        <f t="shared" si="3"/>
        <v>5.4327106366755997E-3</v>
      </c>
      <c r="AJ9" s="38">
        <f t="shared" si="4"/>
        <v>9.5077118106910198E-4</v>
      </c>
      <c r="AK9" s="38">
        <f t="shared" si="5"/>
        <v>6.2653228003268016E-3</v>
      </c>
      <c r="AL9" s="38">
        <f t="shared" si="6"/>
        <v>3.2315398287280329E-4</v>
      </c>
      <c r="AM9" s="38">
        <f t="shared" si="7"/>
        <v>8.4276836639142066E-3</v>
      </c>
      <c r="AN9" s="39">
        <f t="shared" si="8"/>
        <v>7.3730202075369617E-3</v>
      </c>
      <c r="AO9" s="40">
        <f t="shared" si="9"/>
        <v>4.7954437453992457E-3</v>
      </c>
      <c r="AP9" s="20"/>
      <c r="AR9" s="26"/>
      <c r="AS9" s="37">
        <f t="shared" si="10"/>
        <v>5.3368912608406077E-3</v>
      </c>
      <c r="AT9" s="38">
        <f t="shared" si="11"/>
        <v>1.0565240359218181E-3</v>
      </c>
      <c r="AU9" s="38">
        <f t="shared" si="12"/>
        <v>-6.1299550469962518E-3</v>
      </c>
      <c r="AV9" s="38">
        <f t="shared" si="13"/>
        <v>-3.2315398287280329E-4</v>
      </c>
      <c r="AW9" s="38">
        <f t="shared" si="14"/>
        <v>8.3418454204971324E-3</v>
      </c>
      <c r="AX9" s="39">
        <f t="shared" si="15"/>
        <v>-7.5085324232082732E-3</v>
      </c>
      <c r="AY9" s="40">
        <f t="shared" si="16"/>
        <v>1.2893654403037174E-4</v>
      </c>
      <c r="AZ9" s="20"/>
      <c r="BB9" s="26"/>
      <c r="BC9" s="37">
        <f t="shared" si="17"/>
        <v>5.3368912608406077E-3</v>
      </c>
      <c r="BD9" s="38">
        <f t="shared" si="18"/>
        <v>1.0565240359218181E-3</v>
      </c>
      <c r="BE9" s="38">
        <f t="shared" si="19"/>
        <v>6.1299550469962518E-3</v>
      </c>
      <c r="BF9" s="38">
        <f t="shared" si="20"/>
        <v>3.2315398287280329E-4</v>
      </c>
      <c r="BG9" s="38">
        <f t="shared" si="21"/>
        <v>8.3418454204971324E-3</v>
      </c>
      <c r="BH9" s="39">
        <f t="shared" si="22"/>
        <v>7.5085324232082732E-3</v>
      </c>
      <c r="BI9" s="40">
        <f t="shared" si="23"/>
        <v>4.7828170283894808E-3</v>
      </c>
      <c r="BJ9" s="20"/>
      <c r="BL9" s="26"/>
      <c r="BM9" s="83">
        <f t="shared" si="24"/>
        <v>5.3848009487581037E-3</v>
      </c>
      <c r="BN9" s="49">
        <f t="shared" si="24"/>
        <v>1.0036476084954601E-3</v>
      </c>
      <c r="BO9" s="49">
        <f t="shared" si="24"/>
        <v>-6.1976389236615267E-3</v>
      </c>
      <c r="BP9" s="49">
        <f t="shared" si="24"/>
        <v>-3.2315398287280329E-4</v>
      </c>
      <c r="BQ9" s="49">
        <f t="shared" si="24"/>
        <v>8.3847645422056687E-3</v>
      </c>
      <c r="BR9" s="84">
        <f t="shared" si="24"/>
        <v>-7.4407763153726174E-3</v>
      </c>
      <c r="BS9" s="51">
        <f t="shared" si="25"/>
        <v>1.3527397959204766E-4</v>
      </c>
      <c r="BT9" s="20"/>
      <c r="BV9" s="26"/>
      <c r="BW9" s="83">
        <f t="shared" si="26"/>
        <v>5.3848009487581037E-3</v>
      </c>
      <c r="BX9" s="49">
        <f t="shared" si="26"/>
        <v>1.0036476084954601E-3</v>
      </c>
      <c r="BY9" s="49">
        <f t="shared" si="26"/>
        <v>6.1976389236615267E-3</v>
      </c>
      <c r="BZ9" s="49">
        <f t="shared" si="26"/>
        <v>3.2315398287280329E-4</v>
      </c>
      <c r="CA9" s="49">
        <f t="shared" si="26"/>
        <v>8.3847645422056687E-3</v>
      </c>
      <c r="CB9" s="84">
        <f t="shared" si="26"/>
        <v>7.4407763153726174E-3</v>
      </c>
      <c r="CC9" s="51">
        <f t="shared" si="31"/>
        <v>4.7891303868943637E-3</v>
      </c>
      <c r="CD9" s="20"/>
    </row>
    <row r="10" spans="2:82" x14ac:dyDescent="0.3">
      <c r="B10" s="26"/>
      <c r="C10" s="10" t="s">
        <v>121</v>
      </c>
      <c r="D10" s="11">
        <v>0.94310000000000005</v>
      </c>
      <c r="E10" s="12">
        <v>0.94450000000000001</v>
      </c>
      <c r="F10" s="20"/>
      <c r="G10" s="2"/>
      <c r="H10" s="26"/>
      <c r="I10" s="29">
        <v>44798</v>
      </c>
      <c r="J10" s="5">
        <v>1.0548999999999999</v>
      </c>
      <c r="K10" s="5">
        <v>1.0491999999999999</v>
      </c>
      <c r="L10" s="5">
        <v>0.94540000000000002</v>
      </c>
      <c r="M10" s="5">
        <v>0.9466</v>
      </c>
      <c r="N10" s="5">
        <v>0.73140000000000005</v>
      </c>
      <c r="O10" s="5">
        <v>0.73419999999999996</v>
      </c>
      <c r="P10" s="5">
        <v>0.61770000000000003</v>
      </c>
      <c r="Q10" s="5">
        <v>0.61890000000000001</v>
      </c>
      <c r="R10" s="5">
        <v>1.1785000000000001</v>
      </c>
      <c r="S10" s="5">
        <v>1.1747000000000001</v>
      </c>
      <c r="T10" s="5">
        <v>0.72919999999999996</v>
      </c>
      <c r="U10" s="6">
        <v>0.73240000000000005</v>
      </c>
      <c r="V10" s="20"/>
      <c r="X10" s="26"/>
      <c r="Y10" s="37">
        <f t="shared" si="0"/>
        <v>-5.7803468208092439E-3</v>
      </c>
      <c r="Z10" s="38">
        <f t="shared" si="27"/>
        <v>1.163405605499725E-3</v>
      </c>
      <c r="AA10" s="38">
        <f t="shared" si="28"/>
        <v>3.6910457963088509E-3</v>
      </c>
      <c r="AB10" s="38">
        <f t="shared" si="29"/>
        <v>1.7805114923923435E-3</v>
      </c>
      <c r="AC10" s="38">
        <f t="shared" si="30"/>
        <v>-4.491525423728695E-3</v>
      </c>
      <c r="AD10" s="39">
        <f t="shared" si="1"/>
        <v>4.3883708173341907E-3</v>
      </c>
      <c r="AE10" s="40">
        <f t="shared" si="2"/>
        <v>1.2524357783286186E-4</v>
      </c>
      <c r="AF10" s="20"/>
      <c r="AH10" s="26"/>
      <c r="AI10" s="37">
        <f t="shared" si="3"/>
        <v>5.7803468208092439E-3</v>
      </c>
      <c r="AJ10" s="38">
        <f t="shared" si="4"/>
        <v>1.163405605499725E-3</v>
      </c>
      <c r="AK10" s="38">
        <f t="shared" si="5"/>
        <v>3.6910457963088509E-3</v>
      </c>
      <c r="AL10" s="38">
        <f t="shared" si="6"/>
        <v>1.7805114923923435E-3</v>
      </c>
      <c r="AM10" s="38">
        <f t="shared" si="7"/>
        <v>4.491525423728695E-3</v>
      </c>
      <c r="AN10" s="39">
        <f t="shared" si="8"/>
        <v>4.3883708173341907E-3</v>
      </c>
      <c r="AO10" s="40">
        <f t="shared" si="9"/>
        <v>3.5492009926788421E-3</v>
      </c>
      <c r="AP10" s="20"/>
      <c r="AR10" s="26"/>
      <c r="AS10" s="37">
        <f t="shared" si="10"/>
        <v>-5.4033557683193087E-3</v>
      </c>
      <c r="AT10" s="38">
        <f t="shared" si="11"/>
        <v>1.2693039983075723E-3</v>
      </c>
      <c r="AU10" s="38">
        <f t="shared" si="12"/>
        <v>3.8282745419741778E-3</v>
      </c>
      <c r="AV10" s="38">
        <f t="shared" si="13"/>
        <v>1.9426906265176927E-3</v>
      </c>
      <c r="AW10" s="38">
        <f t="shared" si="14"/>
        <v>-3.224437844717883E-3</v>
      </c>
      <c r="AX10" s="39">
        <f t="shared" si="15"/>
        <v>4.3883708173341907E-3</v>
      </c>
      <c r="AY10" s="40">
        <f t="shared" si="16"/>
        <v>4.6680772851607366E-4</v>
      </c>
      <c r="AZ10" s="20"/>
      <c r="BB10" s="26"/>
      <c r="BC10" s="37">
        <f t="shared" si="17"/>
        <v>5.4033557683193087E-3</v>
      </c>
      <c r="BD10" s="38">
        <f t="shared" si="18"/>
        <v>1.2693039983075723E-3</v>
      </c>
      <c r="BE10" s="38">
        <f t="shared" si="19"/>
        <v>3.8282745419741778E-3</v>
      </c>
      <c r="BF10" s="38">
        <f t="shared" si="20"/>
        <v>1.9426906265176927E-3</v>
      </c>
      <c r="BG10" s="38">
        <f t="shared" si="21"/>
        <v>3.224437844717883E-3</v>
      </c>
      <c r="BH10" s="39">
        <f t="shared" si="22"/>
        <v>4.3883708173341907E-3</v>
      </c>
      <c r="BI10" s="40">
        <f t="shared" si="23"/>
        <v>3.3427389328618043E-3</v>
      </c>
      <c r="BJ10" s="20"/>
      <c r="BL10" s="26"/>
      <c r="BM10" s="83">
        <f t="shared" si="24"/>
        <v>-5.5918512945642759E-3</v>
      </c>
      <c r="BN10" s="49">
        <f t="shared" si="24"/>
        <v>1.2163548019036487E-3</v>
      </c>
      <c r="BO10" s="49">
        <f t="shared" si="24"/>
        <v>3.7596601691415143E-3</v>
      </c>
      <c r="BP10" s="49">
        <f t="shared" si="24"/>
        <v>1.8616010594550182E-3</v>
      </c>
      <c r="BQ10" s="49">
        <f t="shared" si="24"/>
        <v>-3.8579816342232892E-3</v>
      </c>
      <c r="BR10" s="84">
        <f t="shared" si="24"/>
        <v>4.3883708173341907E-3</v>
      </c>
      <c r="BS10" s="51">
        <f t="shared" si="25"/>
        <v>2.960256531744678E-4</v>
      </c>
      <c r="BT10" s="20"/>
      <c r="BV10" s="26"/>
      <c r="BW10" s="83">
        <f t="shared" si="26"/>
        <v>5.5918512945642759E-3</v>
      </c>
      <c r="BX10" s="49">
        <f t="shared" si="26"/>
        <v>1.2163548019036487E-3</v>
      </c>
      <c r="BY10" s="49">
        <f t="shared" si="26"/>
        <v>3.7596601691415143E-3</v>
      </c>
      <c r="BZ10" s="49">
        <f t="shared" si="26"/>
        <v>1.8616010594550182E-3</v>
      </c>
      <c r="CA10" s="49">
        <f t="shared" si="26"/>
        <v>3.8579816342232892E-3</v>
      </c>
      <c r="CB10" s="84">
        <f t="shared" si="26"/>
        <v>4.3883708173341907E-3</v>
      </c>
      <c r="CC10" s="51">
        <f t="shared" si="31"/>
        <v>3.4459699627703232E-3</v>
      </c>
      <c r="CD10" s="20"/>
    </row>
    <row r="11" spans="2:82" x14ac:dyDescent="0.3">
      <c r="B11" s="26"/>
      <c r="C11" s="10" t="s">
        <v>122</v>
      </c>
      <c r="D11" s="11">
        <v>0.71920000000000006</v>
      </c>
      <c r="E11" s="12">
        <v>0.72170000000000001</v>
      </c>
      <c r="F11" s="20"/>
      <c r="G11" s="2"/>
      <c r="H11" s="26"/>
      <c r="I11" s="29">
        <v>44797</v>
      </c>
      <c r="J11" s="5">
        <v>1.0544</v>
      </c>
      <c r="K11" s="5">
        <v>1.0552999999999999</v>
      </c>
      <c r="L11" s="5">
        <v>0.94669999999999999</v>
      </c>
      <c r="M11" s="5">
        <v>0.94550000000000001</v>
      </c>
      <c r="N11" s="5">
        <v>0.73309999999999997</v>
      </c>
      <c r="O11" s="5">
        <v>0.73150000000000004</v>
      </c>
      <c r="P11" s="5">
        <v>0.61760000000000004</v>
      </c>
      <c r="Q11" s="5">
        <v>0.61780000000000002</v>
      </c>
      <c r="R11" s="5">
        <v>1.1758999999999999</v>
      </c>
      <c r="S11" s="5">
        <v>1.18</v>
      </c>
      <c r="T11" s="5">
        <v>0.73089999999999999</v>
      </c>
      <c r="U11" s="6">
        <v>0.72919999999999996</v>
      </c>
      <c r="V11" s="20"/>
      <c r="X11" s="26"/>
      <c r="Y11" s="37">
        <f t="shared" si="0"/>
        <v>8.5356600910461012E-4</v>
      </c>
      <c r="Z11" s="38">
        <f t="shared" si="27"/>
        <v>-1.2675610013731687E-3</v>
      </c>
      <c r="AA11" s="38">
        <f t="shared" si="28"/>
        <v>-2.1825126176509817E-3</v>
      </c>
      <c r="AB11" s="38">
        <f t="shared" si="29"/>
        <v>3.2383419689115605E-4</v>
      </c>
      <c r="AC11" s="38">
        <f t="shared" si="30"/>
        <v>3.4866910451568948E-3</v>
      </c>
      <c r="AD11" s="39">
        <f t="shared" si="1"/>
        <v>-2.3258995758654189E-3</v>
      </c>
      <c r="AE11" s="40">
        <f t="shared" si="2"/>
        <v>-1.8531365728948474E-4</v>
      </c>
      <c r="AF11" s="20"/>
      <c r="AH11" s="26"/>
      <c r="AI11" s="37">
        <f t="shared" si="3"/>
        <v>8.5356600910461012E-4</v>
      </c>
      <c r="AJ11" s="38">
        <f t="shared" si="4"/>
        <v>1.2675610013731687E-3</v>
      </c>
      <c r="AK11" s="38">
        <f t="shared" si="5"/>
        <v>2.1825126176509817E-3</v>
      </c>
      <c r="AL11" s="38">
        <f t="shared" si="6"/>
        <v>3.2383419689115605E-4</v>
      </c>
      <c r="AM11" s="38">
        <f t="shared" si="7"/>
        <v>3.4866910451568948E-3</v>
      </c>
      <c r="AN11" s="39">
        <f t="shared" si="8"/>
        <v>2.3258995758654189E-3</v>
      </c>
      <c r="AO11" s="40">
        <f t="shared" si="9"/>
        <v>1.7400107410070387E-3</v>
      </c>
      <c r="AP11" s="20"/>
      <c r="AR11" s="26"/>
      <c r="AS11" s="37">
        <f t="shared" si="10"/>
        <v>8.5356600910461012E-4</v>
      </c>
      <c r="AT11" s="38">
        <f t="shared" si="11"/>
        <v>-1.2675610013731687E-3</v>
      </c>
      <c r="AU11" s="38">
        <f t="shared" si="12"/>
        <v>-2.1825126176509817E-3</v>
      </c>
      <c r="AV11" s="38">
        <f t="shared" si="13"/>
        <v>3.2383419689115605E-4</v>
      </c>
      <c r="AW11" s="38">
        <f t="shared" si="14"/>
        <v>3.4866910451568948E-3</v>
      </c>
      <c r="AX11" s="39">
        <f t="shared" si="15"/>
        <v>-2.3258995758654189E-3</v>
      </c>
      <c r="AY11" s="40">
        <f t="shared" si="16"/>
        <v>-1.8531365728948474E-4</v>
      </c>
      <c r="AZ11" s="20"/>
      <c r="BB11" s="26"/>
      <c r="BC11" s="37">
        <f t="shared" si="17"/>
        <v>8.5356600910461012E-4</v>
      </c>
      <c r="BD11" s="38">
        <f t="shared" si="18"/>
        <v>1.2675610013731687E-3</v>
      </c>
      <c r="BE11" s="38">
        <f t="shared" si="19"/>
        <v>2.1825126176509817E-3</v>
      </c>
      <c r="BF11" s="38">
        <f t="shared" si="20"/>
        <v>3.2383419689115605E-4</v>
      </c>
      <c r="BG11" s="38">
        <f t="shared" si="21"/>
        <v>3.4866910451568948E-3</v>
      </c>
      <c r="BH11" s="39">
        <f t="shared" si="22"/>
        <v>2.3258995758654189E-3</v>
      </c>
      <c r="BI11" s="40">
        <f t="shared" si="23"/>
        <v>1.7400107410070387E-3</v>
      </c>
      <c r="BJ11" s="20"/>
      <c r="BL11" s="26"/>
      <c r="BM11" s="83">
        <f t="shared" si="24"/>
        <v>8.5356600910461012E-4</v>
      </c>
      <c r="BN11" s="49">
        <f t="shared" si="24"/>
        <v>-1.2675610013731687E-3</v>
      </c>
      <c r="BO11" s="49">
        <f t="shared" si="24"/>
        <v>-2.1825126176509817E-3</v>
      </c>
      <c r="BP11" s="49">
        <f t="shared" si="24"/>
        <v>3.2383419689115605E-4</v>
      </c>
      <c r="BQ11" s="49">
        <f t="shared" si="24"/>
        <v>3.4866910451568948E-3</v>
      </c>
      <c r="BR11" s="84">
        <f t="shared" si="24"/>
        <v>-2.3258995758654189E-3</v>
      </c>
      <c r="BS11" s="51">
        <f t="shared" si="25"/>
        <v>-1.8531365728948474E-4</v>
      </c>
      <c r="BT11" s="20"/>
      <c r="BV11" s="26"/>
      <c r="BW11" s="83">
        <f t="shared" si="26"/>
        <v>8.5356600910461012E-4</v>
      </c>
      <c r="BX11" s="49">
        <f t="shared" si="26"/>
        <v>1.2675610013731687E-3</v>
      </c>
      <c r="BY11" s="49">
        <f t="shared" si="26"/>
        <v>2.1825126176509817E-3</v>
      </c>
      <c r="BZ11" s="49">
        <f t="shared" si="26"/>
        <v>3.2383419689115605E-4</v>
      </c>
      <c r="CA11" s="49">
        <f t="shared" si="26"/>
        <v>3.4866910451568948E-3</v>
      </c>
      <c r="CB11" s="84">
        <f t="shared" si="26"/>
        <v>2.3258995758654189E-3</v>
      </c>
      <c r="CC11" s="51">
        <f t="shared" si="31"/>
        <v>1.7400107410070387E-3</v>
      </c>
      <c r="CD11" s="20"/>
    </row>
    <row r="12" spans="2:82" x14ac:dyDescent="0.3">
      <c r="B12" s="26"/>
      <c r="C12" s="10" t="s">
        <v>123</v>
      </c>
      <c r="D12" s="11">
        <v>0.61799999999999999</v>
      </c>
      <c r="E12" s="12">
        <v>0.61980000000000002</v>
      </c>
      <c r="F12" s="20"/>
      <c r="G12" s="2"/>
      <c r="H12" s="26"/>
      <c r="I12" s="29">
        <v>44796</v>
      </c>
      <c r="J12" s="5">
        <v>1.0573999999999999</v>
      </c>
      <c r="K12" s="5">
        <v>1.0544</v>
      </c>
      <c r="L12" s="5">
        <v>0.94950000000000001</v>
      </c>
      <c r="M12" s="5">
        <v>0.94669999999999999</v>
      </c>
      <c r="N12" s="5">
        <v>0.73140000000000005</v>
      </c>
      <c r="O12" s="5">
        <v>0.73309999999999997</v>
      </c>
      <c r="P12" s="5">
        <v>0.61799999999999999</v>
      </c>
      <c r="Q12" s="5">
        <v>0.61760000000000004</v>
      </c>
      <c r="R12" s="5">
        <v>1.1791</v>
      </c>
      <c r="S12" s="5">
        <v>1.1758999999999999</v>
      </c>
      <c r="T12" s="5">
        <v>0.72729999999999995</v>
      </c>
      <c r="U12" s="6">
        <v>0.73089999999999999</v>
      </c>
      <c r="V12" s="20"/>
      <c r="X12" s="26"/>
      <c r="Y12" s="37">
        <f t="shared" si="0"/>
        <v>-2.9314420803783475E-3</v>
      </c>
      <c r="Z12" s="38">
        <f t="shared" si="27"/>
        <v>-3.0539174389216657E-3</v>
      </c>
      <c r="AA12" s="38">
        <f t="shared" si="28"/>
        <v>2.3243095433414323E-3</v>
      </c>
      <c r="AB12" s="38">
        <f t="shared" si="29"/>
        <v>-6.4724919093844E-4</v>
      </c>
      <c r="AC12" s="38">
        <f t="shared" si="30"/>
        <v>-2.3754984304743664E-3</v>
      </c>
      <c r="AD12" s="39">
        <f t="shared" si="1"/>
        <v>4.949814381960742E-3</v>
      </c>
      <c r="AE12" s="40">
        <f t="shared" si="2"/>
        <v>-2.8899720256844096E-4</v>
      </c>
      <c r="AF12" s="20"/>
      <c r="AH12" s="26"/>
      <c r="AI12" s="37">
        <f t="shared" si="3"/>
        <v>2.9314420803783475E-3</v>
      </c>
      <c r="AJ12" s="38">
        <f t="shared" si="4"/>
        <v>3.0539174389216657E-3</v>
      </c>
      <c r="AK12" s="38">
        <f t="shared" si="5"/>
        <v>2.3243095433414323E-3</v>
      </c>
      <c r="AL12" s="38">
        <f t="shared" si="6"/>
        <v>6.4724919093844E-4</v>
      </c>
      <c r="AM12" s="38">
        <f t="shared" si="7"/>
        <v>2.3754984304743664E-3</v>
      </c>
      <c r="AN12" s="39">
        <f t="shared" si="8"/>
        <v>4.949814381960742E-3</v>
      </c>
      <c r="AO12" s="40">
        <f t="shared" si="9"/>
        <v>2.7137051776691657E-3</v>
      </c>
      <c r="AP12" s="20"/>
      <c r="AR12" s="26"/>
      <c r="AS12" s="37">
        <f t="shared" si="10"/>
        <v>-2.8371477208245619E-3</v>
      </c>
      <c r="AT12" s="38">
        <f t="shared" si="11"/>
        <v>-2.9489204844655339E-3</v>
      </c>
      <c r="AU12" s="38">
        <f t="shared" si="12"/>
        <v>2.3243095433414323E-3</v>
      </c>
      <c r="AV12" s="38">
        <f t="shared" si="13"/>
        <v>-6.4724919093844E-4</v>
      </c>
      <c r="AW12" s="38">
        <f t="shared" si="14"/>
        <v>-2.7139343567128245E-3</v>
      </c>
      <c r="AX12" s="39">
        <f t="shared" si="15"/>
        <v>4.949814381960742E-3</v>
      </c>
      <c r="AY12" s="40">
        <f t="shared" si="16"/>
        <v>-3.1218797127319768E-4</v>
      </c>
      <c r="AZ12" s="20"/>
      <c r="BB12" s="26"/>
      <c r="BC12" s="37">
        <f t="shared" si="17"/>
        <v>2.8371477208245619E-3</v>
      </c>
      <c r="BD12" s="38">
        <f t="shared" si="18"/>
        <v>2.9489204844655339E-3</v>
      </c>
      <c r="BE12" s="38">
        <f t="shared" si="19"/>
        <v>2.3243095433414323E-3</v>
      </c>
      <c r="BF12" s="38">
        <f t="shared" si="20"/>
        <v>6.4724919093844E-4</v>
      </c>
      <c r="BG12" s="38">
        <f t="shared" si="21"/>
        <v>2.7139343567128245E-3</v>
      </c>
      <c r="BH12" s="39">
        <f t="shared" si="22"/>
        <v>4.949814381960742E-3</v>
      </c>
      <c r="BI12" s="40">
        <f t="shared" si="23"/>
        <v>2.736895946373922E-3</v>
      </c>
      <c r="BJ12" s="20"/>
      <c r="BL12" s="26"/>
      <c r="BM12" s="83">
        <f t="shared" si="24"/>
        <v>-2.8842949006014544E-3</v>
      </c>
      <c r="BN12" s="49">
        <f t="shared" si="24"/>
        <v>-3.0014189616935998E-3</v>
      </c>
      <c r="BO12" s="49">
        <f t="shared" si="24"/>
        <v>2.3243095433414323E-3</v>
      </c>
      <c r="BP12" s="49">
        <f t="shared" si="24"/>
        <v>-6.4724919093844E-4</v>
      </c>
      <c r="BQ12" s="49">
        <f t="shared" si="24"/>
        <v>-2.5447163935935955E-3</v>
      </c>
      <c r="BR12" s="84">
        <f t="shared" si="24"/>
        <v>4.949814381960742E-3</v>
      </c>
      <c r="BS12" s="51">
        <f t="shared" si="25"/>
        <v>-3.005925869208191E-4</v>
      </c>
      <c r="BT12" s="20"/>
      <c r="BV12" s="26"/>
      <c r="BW12" s="83">
        <f t="shared" si="26"/>
        <v>2.8842949006014544E-3</v>
      </c>
      <c r="BX12" s="49">
        <f t="shared" si="26"/>
        <v>3.0014189616935998E-3</v>
      </c>
      <c r="BY12" s="49">
        <f t="shared" si="26"/>
        <v>2.3243095433414323E-3</v>
      </c>
      <c r="BZ12" s="49">
        <f t="shared" si="26"/>
        <v>6.4724919093844E-4</v>
      </c>
      <c r="CA12" s="49">
        <f t="shared" si="26"/>
        <v>2.5447163935935955E-3</v>
      </c>
      <c r="CB12" s="84">
        <f t="shared" si="26"/>
        <v>4.949814381960742E-3</v>
      </c>
      <c r="CC12" s="51">
        <f t="shared" si="31"/>
        <v>2.7253005620215438E-3</v>
      </c>
      <c r="CD12" s="20"/>
    </row>
    <row r="13" spans="2:82" x14ac:dyDescent="0.3">
      <c r="B13" s="26"/>
      <c r="C13" s="10" t="s">
        <v>124</v>
      </c>
      <c r="D13" s="11">
        <v>1.1749000000000001</v>
      </c>
      <c r="E13" s="12">
        <v>1.1780000000000002</v>
      </c>
      <c r="F13" s="20"/>
      <c r="G13" s="2"/>
      <c r="H13" s="26"/>
      <c r="I13" s="29">
        <v>44795</v>
      </c>
      <c r="J13" s="5">
        <v>1.0619000000000001</v>
      </c>
      <c r="K13" s="5">
        <v>1.0575000000000001</v>
      </c>
      <c r="L13" s="5">
        <v>0.94899999999999995</v>
      </c>
      <c r="M13" s="5">
        <v>0.9496</v>
      </c>
      <c r="N13" s="5">
        <v>0.7278</v>
      </c>
      <c r="O13" s="5">
        <v>0.73140000000000005</v>
      </c>
      <c r="P13" s="5">
        <v>0.61750000000000005</v>
      </c>
      <c r="Q13" s="5">
        <v>0.61799999999999999</v>
      </c>
      <c r="R13" s="5">
        <v>1.1776</v>
      </c>
      <c r="S13" s="5">
        <v>1.1787000000000001</v>
      </c>
      <c r="T13" s="5">
        <v>0.73060000000000003</v>
      </c>
      <c r="U13" s="6">
        <v>0.72729999999999995</v>
      </c>
      <c r="V13" s="20"/>
      <c r="X13" s="26"/>
      <c r="Y13" s="37">
        <f t="shared" si="0"/>
        <v>-4.1435163386382519E-3</v>
      </c>
      <c r="Z13" s="38">
        <f t="shared" si="27"/>
        <v>9.4866659639507951E-4</v>
      </c>
      <c r="AA13" s="38">
        <f t="shared" si="28"/>
        <v>5.4990376684080329E-3</v>
      </c>
      <c r="AB13" s="38">
        <f t="shared" si="29"/>
        <v>1.4584346135148468E-3</v>
      </c>
      <c r="AC13" s="38">
        <f t="shared" si="30"/>
        <v>-3.297818366311529E-3</v>
      </c>
      <c r="AD13" s="39">
        <f t="shared" si="1"/>
        <v>-3.8350910834132651E-3</v>
      </c>
      <c r="AE13" s="40">
        <f t="shared" si="2"/>
        <v>-5.6171448500751445E-4</v>
      </c>
      <c r="AF13" s="20"/>
      <c r="AH13" s="26"/>
      <c r="AI13" s="37">
        <f t="shared" si="3"/>
        <v>4.1435163386382519E-3</v>
      </c>
      <c r="AJ13" s="38">
        <f t="shared" si="4"/>
        <v>9.4866659639507951E-4</v>
      </c>
      <c r="AK13" s="38">
        <f t="shared" si="5"/>
        <v>5.4990376684080329E-3</v>
      </c>
      <c r="AL13" s="38">
        <f t="shared" si="6"/>
        <v>1.4584346135148468E-3</v>
      </c>
      <c r="AM13" s="38">
        <f t="shared" si="7"/>
        <v>3.297818366311529E-3</v>
      </c>
      <c r="AN13" s="39">
        <f t="shared" si="8"/>
        <v>3.8350910834132651E-3</v>
      </c>
      <c r="AO13" s="40">
        <f t="shared" si="9"/>
        <v>3.1970941111135009E-3</v>
      </c>
      <c r="AP13" s="20"/>
      <c r="AR13" s="26"/>
      <c r="AS13" s="37">
        <f t="shared" si="10"/>
        <v>-4.1435163386382519E-3</v>
      </c>
      <c r="AT13" s="38">
        <f t="shared" si="11"/>
        <v>6.3224446786095355E-4</v>
      </c>
      <c r="AU13" s="38">
        <f t="shared" si="12"/>
        <v>4.9464138499588457E-3</v>
      </c>
      <c r="AV13" s="38">
        <f t="shared" si="13"/>
        <v>8.0971659919019414E-4</v>
      </c>
      <c r="AW13" s="38">
        <f t="shared" si="14"/>
        <v>9.341032608696509E-4</v>
      </c>
      <c r="AX13" s="39">
        <f t="shared" si="15"/>
        <v>-4.5168354776896806E-3</v>
      </c>
      <c r="AY13" s="40">
        <f t="shared" si="16"/>
        <v>-2.2297893974138134E-4</v>
      </c>
      <c r="AZ13" s="20"/>
      <c r="BB13" s="26"/>
      <c r="BC13" s="37">
        <f t="shared" si="17"/>
        <v>4.1435163386382519E-3</v>
      </c>
      <c r="BD13" s="38">
        <f t="shared" si="18"/>
        <v>6.3224446786095355E-4</v>
      </c>
      <c r="BE13" s="38">
        <f t="shared" si="19"/>
        <v>4.9464138499588457E-3</v>
      </c>
      <c r="BF13" s="38">
        <f t="shared" si="20"/>
        <v>8.0971659919019414E-4</v>
      </c>
      <c r="BG13" s="38">
        <f t="shared" si="21"/>
        <v>9.341032608696509E-4</v>
      </c>
      <c r="BH13" s="39">
        <f t="shared" si="22"/>
        <v>4.5168354776896806E-3</v>
      </c>
      <c r="BI13" s="40">
        <f t="shared" si="23"/>
        <v>2.6638049990345965E-3</v>
      </c>
      <c r="BJ13" s="20"/>
      <c r="BL13" s="26"/>
      <c r="BM13" s="83">
        <f t="shared" si="24"/>
        <v>-4.1435163386382519E-3</v>
      </c>
      <c r="BN13" s="49">
        <f t="shared" si="24"/>
        <v>7.9045553212801658E-4</v>
      </c>
      <c r="BO13" s="49">
        <f t="shared" si="24"/>
        <v>5.2227257591834393E-3</v>
      </c>
      <c r="BP13" s="49">
        <f t="shared" si="24"/>
        <v>1.1340756063525205E-3</v>
      </c>
      <c r="BQ13" s="49">
        <f t="shared" si="24"/>
        <v>-1.181857552720939E-3</v>
      </c>
      <c r="BR13" s="84">
        <f t="shared" si="24"/>
        <v>-4.1759632805514731E-3</v>
      </c>
      <c r="BS13" s="51">
        <f t="shared" si="25"/>
        <v>-3.9234671237444791E-4</v>
      </c>
      <c r="BT13" s="20"/>
      <c r="BV13" s="26"/>
      <c r="BW13" s="83">
        <f t="shared" si="26"/>
        <v>4.1435163386382519E-3</v>
      </c>
      <c r="BX13" s="49">
        <f t="shared" si="26"/>
        <v>7.9045553212801658E-4</v>
      </c>
      <c r="BY13" s="49">
        <f t="shared" si="26"/>
        <v>5.2227257591834393E-3</v>
      </c>
      <c r="BZ13" s="49">
        <f t="shared" si="26"/>
        <v>1.1340756063525205E-3</v>
      </c>
      <c r="CA13" s="49">
        <f t="shared" si="26"/>
        <v>2.1159608135905899E-3</v>
      </c>
      <c r="CB13" s="84">
        <f t="shared" si="26"/>
        <v>4.1759632805514731E-3</v>
      </c>
      <c r="CC13" s="51">
        <f t="shared" si="31"/>
        <v>2.9304495550740487E-3</v>
      </c>
      <c r="CD13" s="20"/>
    </row>
    <row r="14" spans="2:82" x14ac:dyDescent="0.3">
      <c r="B14" s="26"/>
      <c r="C14" s="13" t="s">
        <v>125</v>
      </c>
      <c r="D14" s="14">
        <v>0.72040000000000004</v>
      </c>
      <c r="E14" s="82">
        <v>0.72020000000000006</v>
      </c>
      <c r="F14" s="20"/>
      <c r="G14" s="2"/>
      <c r="H14" s="26"/>
      <c r="I14" s="29">
        <v>44792</v>
      </c>
      <c r="J14" s="5">
        <v>1.0632999999999999</v>
      </c>
      <c r="K14" s="5">
        <v>1.0619000000000001</v>
      </c>
      <c r="L14" s="5">
        <v>0.95279999999999998</v>
      </c>
      <c r="M14" s="5">
        <v>0.94869999999999999</v>
      </c>
      <c r="N14" s="5">
        <v>0.72909999999999997</v>
      </c>
      <c r="O14" s="5">
        <v>0.72740000000000005</v>
      </c>
      <c r="P14" s="5">
        <v>0.61660000000000004</v>
      </c>
      <c r="Q14" s="5">
        <v>0.61709999999999998</v>
      </c>
      <c r="R14" s="5">
        <v>1.1747000000000001</v>
      </c>
      <c r="S14" s="5">
        <v>1.1826000000000001</v>
      </c>
      <c r="T14" s="5">
        <v>0.73580000000000001</v>
      </c>
      <c r="U14" s="6">
        <v>0.73009999999999997</v>
      </c>
      <c r="V14" s="20"/>
      <c r="X14" s="26"/>
      <c r="Y14" s="37">
        <f t="shared" si="0"/>
        <v>-1.316655694535734E-3</v>
      </c>
      <c r="Z14" s="38">
        <f t="shared" si="27"/>
        <v>-4.0940583665757032E-3</v>
      </c>
      <c r="AA14" s="38">
        <f t="shared" si="28"/>
        <v>-2.3316417501027622E-3</v>
      </c>
      <c r="AB14" s="38">
        <f t="shared" si="29"/>
        <v>9.7323600973225281E-4</v>
      </c>
      <c r="AC14" s="38">
        <f t="shared" si="30"/>
        <v>6.8108292184573529E-3</v>
      </c>
      <c r="AD14" s="39">
        <f t="shared" si="1"/>
        <v>-7.7466702908399543E-3</v>
      </c>
      <c r="AE14" s="40">
        <f t="shared" si="2"/>
        <v>-1.2841601456440913E-3</v>
      </c>
      <c r="AF14" s="20"/>
      <c r="AH14" s="26"/>
      <c r="AI14" s="37">
        <f t="shared" si="3"/>
        <v>1.316655694535734E-3</v>
      </c>
      <c r="AJ14" s="38">
        <f t="shared" si="4"/>
        <v>4.0940583665757032E-3</v>
      </c>
      <c r="AK14" s="38">
        <f t="shared" si="5"/>
        <v>2.3316417501027622E-3</v>
      </c>
      <c r="AL14" s="38">
        <f t="shared" si="6"/>
        <v>9.7323600973225281E-4</v>
      </c>
      <c r="AM14" s="38">
        <f t="shared" si="7"/>
        <v>6.8108292184573529E-3</v>
      </c>
      <c r="AN14" s="39">
        <f t="shared" si="8"/>
        <v>7.7466702908399543E-3</v>
      </c>
      <c r="AO14" s="40">
        <f t="shared" si="9"/>
        <v>3.8788485550406266E-3</v>
      </c>
      <c r="AP14" s="20"/>
      <c r="AR14" s="26"/>
      <c r="AS14" s="37">
        <f t="shared" si="10"/>
        <v>-1.316655694535734E-3</v>
      </c>
      <c r="AT14" s="38">
        <f t="shared" si="11"/>
        <v>-4.3031066330814364E-3</v>
      </c>
      <c r="AU14" s="38">
        <f t="shared" si="12"/>
        <v>-2.3316417501027622E-3</v>
      </c>
      <c r="AV14" s="38">
        <f t="shared" si="13"/>
        <v>8.108984755107767E-4</v>
      </c>
      <c r="AW14" s="38">
        <f t="shared" si="14"/>
        <v>6.7251213075679049E-3</v>
      </c>
      <c r="AX14" s="39">
        <f t="shared" si="15"/>
        <v>-7.7466702908399543E-3</v>
      </c>
      <c r="AY14" s="40">
        <f t="shared" si="16"/>
        <v>-1.3603424309135339E-3</v>
      </c>
      <c r="AZ14" s="20"/>
      <c r="BB14" s="26"/>
      <c r="BC14" s="37">
        <f t="shared" si="17"/>
        <v>1.316655694535734E-3</v>
      </c>
      <c r="BD14" s="38">
        <f t="shared" si="18"/>
        <v>4.3031066330814364E-3</v>
      </c>
      <c r="BE14" s="38">
        <f t="shared" si="19"/>
        <v>2.3316417501027622E-3</v>
      </c>
      <c r="BF14" s="38">
        <f t="shared" si="20"/>
        <v>8.108984755107767E-4</v>
      </c>
      <c r="BG14" s="38">
        <f t="shared" si="21"/>
        <v>6.7251213075679049E-3</v>
      </c>
      <c r="BH14" s="39">
        <f t="shared" si="22"/>
        <v>7.7466702908399543E-3</v>
      </c>
      <c r="BI14" s="40">
        <f t="shared" si="23"/>
        <v>3.8723490252730946E-3</v>
      </c>
      <c r="BJ14" s="20"/>
      <c r="BL14" s="26"/>
      <c r="BM14" s="83">
        <f t="shared" si="24"/>
        <v>-1.316655694535734E-3</v>
      </c>
      <c r="BN14" s="49">
        <f t="shared" si="24"/>
        <v>-4.1985824998285702E-3</v>
      </c>
      <c r="BO14" s="49">
        <f t="shared" si="24"/>
        <v>-2.3316417501027622E-3</v>
      </c>
      <c r="BP14" s="49">
        <f t="shared" si="24"/>
        <v>8.9206724262151475E-4</v>
      </c>
      <c r="BQ14" s="49">
        <f t="shared" si="24"/>
        <v>6.7679752630126289E-3</v>
      </c>
      <c r="BR14" s="84">
        <f t="shared" si="24"/>
        <v>-7.7466702908399543E-3</v>
      </c>
      <c r="BS14" s="51">
        <f t="shared" si="25"/>
        <v>-1.3222512882788129E-3</v>
      </c>
      <c r="BT14" s="20"/>
      <c r="BV14" s="26"/>
      <c r="BW14" s="83">
        <f t="shared" si="26"/>
        <v>1.316655694535734E-3</v>
      </c>
      <c r="BX14" s="49">
        <f t="shared" si="26"/>
        <v>4.1985824998285702E-3</v>
      </c>
      <c r="BY14" s="49">
        <f t="shared" si="26"/>
        <v>2.3316417501027622E-3</v>
      </c>
      <c r="BZ14" s="49">
        <f t="shared" si="26"/>
        <v>8.9206724262151475E-4</v>
      </c>
      <c r="CA14" s="49">
        <f t="shared" si="26"/>
        <v>6.7679752630126289E-3</v>
      </c>
      <c r="CB14" s="84">
        <f t="shared" si="26"/>
        <v>7.7466702908399543E-3</v>
      </c>
      <c r="CC14" s="51">
        <f t="shared" si="31"/>
        <v>3.8755987901568606E-3</v>
      </c>
      <c r="CD14" s="20"/>
    </row>
    <row r="15" spans="2:82" x14ac:dyDescent="0.3">
      <c r="B15" s="26"/>
      <c r="C15" s="19"/>
      <c r="D15" s="19"/>
      <c r="E15" s="19"/>
      <c r="F15" s="20"/>
      <c r="G15" s="2"/>
      <c r="H15" s="26"/>
      <c r="I15" s="29">
        <v>44791</v>
      </c>
      <c r="J15" s="5">
        <v>1.0680000000000001</v>
      </c>
      <c r="K15" s="5">
        <v>1.0632999999999999</v>
      </c>
      <c r="L15" s="5">
        <v>0.95589999999999997</v>
      </c>
      <c r="M15" s="5">
        <v>0.9526</v>
      </c>
      <c r="N15" s="5">
        <v>0.72729999999999995</v>
      </c>
      <c r="O15" s="5">
        <v>0.72909999999999997</v>
      </c>
      <c r="P15" s="5">
        <v>0.61450000000000005</v>
      </c>
      <c r="Q15" s="5">
        <v>0.61650000000000005</v>
      </c>
      <c r="R15" s="5">
        <v>1.1783999999999999</v>
      </c>
      <c r="S15" s="5">
        <v>1.1746000000000001</v>
      </c>
      <c r="T15" s="5">
        <v>0.74050000000000005</v>
      </c>
      <c r="U15" s="6">
        <v>0.73580000000000001</v>
      </c>
      <c r="V15" s="20"/>
      <c r="X15" s="26"/>
      <c r="Y15" s="37">
        <f t="shared" si="0"/>
        <v>-4.4007490636705504E-3</v>
      </c>
      <c r="Z15" s="38">
        <f t="shared" si="27"/>
        <v>-3.4522439585730406E-3</v>
      </c>
      <c r="AA15" s="38">
        <f t="shared" si="28"/>
        <v>2.6127612761276306E-3</v>
      </c>
      <c r="AB15" s="38">
        <f t="shared" si="29"/>
        <v>3.2546786004882043E-3</v>
      </c>
      <c r="AC15" s="38">
        <f t="shared" si="30"/>
        <v>-3.2247114731838119E-3</v>
      </c>
      <c r="AD15" s="39">
        <f t="shared" si="1"/>
        <v>-6.3470627954085581E-3</v>
      </c>
      <c r="AE15" s="40">
        <f t="shared" si="2"/>
        <v>-1.9262212357033543E-3</v>
      </c>
      <c r="AF15" s="20"/>
      <c r="AH15" s="26"/>
      <c r="AI15" s="37">
        <f t="shared" si="3"/>
        <v>4.4007490636705504E-3</v>
      </c>
      <c r="AJ15" s="38">
        <f t="shared" si="4"/>
        <v>3.4522439585730406E-3</v>
      </c>
      <c r="AK15" s="38">
        <f t="shared" si="5"/>
        <v>2.6127612761276306E-3</v>
      </c>
      <c r="AL15" s="38">
        <f t="shared" si="6"/>
        <v>3.2546786004882043E-3</v>
      </c>
      <c r="AM15" s="38">
        <f t="shared" si="7"/>
        <v>3.2247114731838119E-3</v>
      </c>
      <c r="AN15" s="39">
        <f t="shared" si="8"/>
        <v>6.3470627954085581E-3</v>
      </c>
      <c r="AO15" s="40">
        <f t="shared" si="9"/>
        <v>3.882034527908633E-3</v>
      </c>
      <c r="AP15" s="20"/>
      <c r="AR15" s="26"/>
      <c r="AS15" s="37">
        <f t="shared" si="10"/>
        <v>-4.4007490636705504E-3</v>
      </c>
      <c r="AT15" s="38">
        <f t="shared" si="11"/>
        <v>-3.4522439585730406E-3</v>
      </c>
      <c r="AU15" s="38">
        <f t="shared" si="12"/>
        <v>2.474907190980371E-3</v>
      </c>
      <c r="AV15" s="38">
        <f t="shared" si="13"/>
        <v>3.2546786004882043E-3</v>
      </c>
      <c r="AW15" s="38">
        <f t="shared" si="14"/>
        <v>-3.2247114731838119E-3</v>
      </c>
      <c r="AX15" s="39">
        <f t="shared" si="15"/>
        <v>-6.3470627954085581E-3</v>
      </c>
      <c r="AY15" s="40">
        <f t="shared" si="16"/>
        <v>-1.949196916561231E-3</v>
      </c>
      <c r="AZ15" s="20"/>
      <c r="BB15" s="26"/>
      <c r="BC15" s="37">
        <f t="shared" si="17"/>
        <v>4.4007490636705504E-3</v>
      </c>
      <c r="BD15" s="38">
        <f t="shared" si="18"/>
        <v>3.4522439585730406E-3</v>
      </c>
      <c r="BE15" s="38">
        <f t="shared" si="19"/>
        <v>2.474907190980371E-3</v>
      </c>
      <c r="BF15" s="38">
        <f t="shared" si="20"/>
        <v>3.2546786004882043E-3</v>
      </c>
      <c r="BG15" s="38">
        <f t="shared" si="21"/>
        <v>3.2247114731838119E-3</v>
      </c>
      <c r="BH15" s="39">
        <f t="shared" si="22"/>
        <v>6.3470627954085581E-3</v>
      </c>
      <c r="BI15" s="40">
        <f t="shared" si="23"/>
        <v>3.8590588470507562E-3</v>
      </c>
      <c r="BJ15" s="20"/>
      <c r="BL15" s="26"/>
      <c r="BM15" s="83">
        <f t="shared" si="24"/>
        <v>-4.4007490636705504E-3</v>
      </c>
      <c r="BN15" s="49">
        <f t="shared" si="24"/>
        <v>-3.4522439585730406E-3</v>
      </c>
      <c r="BO15" s="49">
        <f t="shared" si="24"/>
        <v>2.5438342335540008E-3</v>
      </c>
      <c r="BP15" s="49">
        <f t="shared" si="24"/>
        <v>3.2546786004882043E-3</v>
      </c>
      <c r="BQ15" s="49">
        <f t="shared" si="24"/>
        <v>-3.2247114731838119E-3</v>
      </c>
      <c r="BR15" s="84">
        <f t="shared" si="24"/>
        <v>-6.3470627954085581E-3</v>
      </c>
      <c r="BS15" s="51">
        <f t="shared" si="25"/>
        <v>-1.9377090761322927E-3</v>
      </c>
      <c r="BT15" s="20"/>
      <c r="BV15" s="26"/>
      <c r="BW15" s="83">
        <f t="shared" si="26"/>
        <v>4.4007490636705504E-3</v>
      </c>
      <c r="BX15" s="49">
        <f t="shared" si="26"/>
        <v>3.4522439585730406E-3</v>
      </c>
      <c r="BY15" s="49">
        <f t="shared" si="26"/>
        <v>2.5438342335540008E-3</v>
      </c>
      <c r="BZ15" s="49">
        <f t="shared" si="26"/>
        <v>3.2546786004882043E-3</v>
      </c>
      <c r="CA15" s="49">
        <f t="shared" si="26"/>
        <v>3.2247114731838119E-3</v>
      </c>
      <c r="CB15" s="84">
        <f t="shared" si="26"/>
        <v>6.3470627954085581E-3</v>
      </c>
      <c r="CC15" s="51">
        <f t="shared" si="31"/>
        <v>3.870546687479695E-3</v>
      </c>
      <c r="CD15" s="20"/>
    </row>
    <row r="16" spans="2:82" ht="18" x14ac:dyDescent="0.35">
      <c r="B16" s="26"/>
      <c r="C16" s="211" t="s">
        <v>14</v>
      </c>
      <c r="D16" s="212"/>
      <c r="E16" s="213"/>
      <c r="F16" s="20"/>
      <c r="G16" s="2"/>
      <c r="H16" s="26"/>
      <c r="I16" s="29">
        <v>44790</v>
      </c>
      <c r="J16" s="5">
        <v>1.0607</v>
      </c>
      <c r="K16" s="5">
        <v>1.0680000000000001</v>
      </c>
      <c r="L16" s="5">
        <v>0.95689999999999997</v>
      </c>
      <c r="M16" s="5">
        <v>0.95589999999999997</v>
      </c>
      <c r="N16" s="5">
        <v>0.73209999999999997</v>
      </c>
      <c r="O16" s="5">
        <v>0.72719999999999996</v>
      </c>
      <c r="P16" s="5">
        <v>0.61570000000000003</v>
      </c>
      <c r="Q16" s="5">
        <v>0.61450000000000005</v>
      </c>
      <c r="R16" s="5">
        <v>1.1737</v>
      </c>
      <c r="S16" s="5">
        <v>1.1783999999999999</v>
      </c>
      <c r="T16" s="5">
        <v>0.74480000000000002</v>
      </c>
      <c r="U16" s="6">
        <v>0.74050000000000005</v>
      </c>
      <c r="V16" s="20"/>
      <c r="X16" s="26"/>
      <c r="Y16" s="37">
        <f t="shared" si="0"/>
        <v>7.1671067521690409E-3</v>
      </c>
      <c r="Z16" s="38">
        <f t="shared" si="27"/>
        <v>-9.4063545150502921E-4</v>
      </c>
      <c r="AA16" s="38">
        <f t="shared" si="28"/>
        <v>-6.8287353182190725E-3</v>
      </c>
      <c r="AB16" s="38">
        <f t="shared" si="29"/>
        <v>-2.1110750243585057E-3</v>
      </c>
      <c r="AC16" s="38">
        <f t="shared" si="30"/>
        <v>4.0044304336712333E-3</v>
      </c>
      <c r="AD16" s="39">
        <f t="shared" si="1"/>
        <v>-5.9068331319639678E-3</v>
      </c>
      <c r="AE16" s="40">
        <f t="shared" si="2"/>
        <v>-7.6929029003438339E-4</v>
      </c>
      <c r="AF16" s="20"/>
      <c r="AH16" s="26"/>
      <c r="AI16" s="37">
        <f t="shared" si="3"/>
        <v>7.1671067521690409E-3</v>
      </c>
      <c r="AJ16" s="38">
        <f t="shared" si="4"/>
        <v>9.4063545150502921E-4</v>
      </c>
      <c r="AK16" s="38">
        <f t="shared" si="5"/>
        <v>6.8287353182190725E-3</v>
      </c>
      <c r="AL16" s="38">
        <f t="shared" si="6"/>
        <v>2.1110750243585057E-3</v>
      </c>
      <c r="AM16" s="38">
        <f t="shared" si="7"/>
        <v>4.0044304336712333E-3</v>
      </c>
      <c r="AN16" s="39">
        <f t="shared" si="8"/>
        <v>5.9068331319639678E-3</v>
      </c>
      <c r="AO16" s="40">
        <f t="shared" si="9"/>
        <v>4.4931360186478081E-3</v>
      </c>
      <c r="AP16" s="20"/>
      <c r="AR16" s="26"/>
      <c r="AS16" s="37">
        <f t="shared" si="10"/>
        <v>6.8822475723579564E-3</v>
      </c>
      <c r="AT16" s="38">
        <f t="shared" si="11"/>
        <v>-1.0450412791305267E-3</v>
      </c>
      <c r="AU16" s="38">
        <f t="shared" si="12"/>
        <v>-6.6930747165687959E-3</v>
      </c>
      <c r="AV16" s="38">
        <f t="shared" si="13"/>
        <v>-1.9490011369172955E-3</v>
      </c>
      <c r="AW16" s="38">
        <f t="shared" si="14"/>
        <v>4.0044304336712333E-3</v>
      </c>
      <c r="AX16" s="39">
        <f t="shared" si="15"/>
        <v>-5.7733619763694552E-3</v>
      </c>
      <c r="AY16" s="40">
        <f t="shared" si="16"/>
        <v>-7.6230018382614738E-4</v>
      </c>
      <c r="AZ16" s="20"/>
      <c r="BB16" s="26"/>
      <c r="BC16" s="37">
        <f t="shared" si="17"/>
        <v>6.8822475723579564E-3</v>
      </c>
      <c r="BD16" s="38">
        <f t="shared" si="18"/>
        <v>1.0450412791305267E-3</v>
      </c>
      <c r="BE16" s="38">
        <f t="shared" si="19"/>
        <v>6.6930747165687959E-3</v>
      </c>
      <c r="BF16" s="38">
        <f t="shared" si="20"/>
        <v>1.9490011369172955E-3</v>
      </c>
      <c r="BG16" s="38">
        <f t="shared" si="21"/>
        <v>4.0044304336712333E-3</v>
      </c>
      <c r="BH16" s="39">
        <f t="shared" si="22"/>
        <v>5.7733619763694552E-3</v>
      </c>
      <c r="BI16" s="40">
        <f t="shared" si="23"/>
        <v>4.3911928525025437E-3</v>
      </c>
      <c r="BJ16" s="20"/>
      <c r="BL16" s="26"/>
      <c r="BM16" s="83">
        <f t="shared" si="24"/>
        <v>7.0246771622634986E-3</v>
      </c>
      <c r="BN16" s="49">
        <f t="shared" si="24"/>
        <v>-9.9283836531777799E-4</v>
      </c>
      <c r="BO16" s="49">
        <f t="shared" si="24"/>
        <v>-6.7609050173939346E-3</v>
      </c>
      <c r="BP16" s="49">
        <f t="shared" si="24"/>
        <v>-2.0300380806379005E-3</v>
      </c>
      <c r="BQ16" s="49">
        <f t="shared" si="24"/>
        <v>4.0044304336712333E-3</v>
      </c>
      <c r="BR16" s="84">
        <f t="shared" si="24"/>
        <v>-5.8400975541667115E-3</v>
      </c>
      <c r="BS16" s="51">
        <f t="shared" si="25"/>
        <v>-7.6579523693026544E-4</v>
      </c>
      <c r="BT16" s="20"/>
      <c r="BV16" s="26"/>
      <c r="BW16" s="83">
        <f t="shared" si="26"/>
        <v>7.0246771622634986E-3</v>
      </c>
      <c r="BX16" s="49">
        <f t="shared" si="26"/>
        <v>9.9283836531777799E-4</v>
      </c>
      <c r="BY16" s="49">
        <f t="shared" si="26"/>
        <v>6.7609050173939346E-3</v>
      </c>
      <c r="BZ16" s="49">
        <f t="shared" si="26"/>
        <v>2.0300380806379005E-3</v>
      </c>
      <c r="CA16" s="49">
        <f t="shared" si="26"/>
        <v>4.0044304336712333E-3</v>
      </c>
      <c r="CB16" s="84">
        <f t="shared" si="26"/>
        <v>5.8400975541667115E-3</v>
      </c>
      <c r="CC16" s="51">
        <f t="shared" si="31"/>
        <v>4.4421644355751759E-3</v>
      </c>
      <c r="CD16" s="20"/>
    </row>
    <row r="17" spans="2:82" ht="18" x14ac:dyDescent="0.35">
      <c r="B17" s="26"/>
      <c r="C17" s="222" t="s">
        <v>7</v>
      </c>
      <c r="D17" s="223"/>
      <c r="E17" s="224"/>
      <c r="F17" s="20"/>
      <c r="G17" s="2"/>
      <c r="H17" s="26"/>
      <c r="I17" s="29">
        <v>44789</v>
      </c>
      <c r="J17" s="5">
        <v>1.0679000000000001</v>
      </c>
      <c r="K17" s="5">
        <v>1.0604</v>
      </c>
      <c r="L17" s="5">
        <v>0.96789999999999998</v>
      </c>
      <c r="M17" s="5">
        <v>0.95679999999999998</v>
      </c>
      <c r="N17" s="5">
        <v>0.73799999999999999</v>
      </c>
      <c r="O17" s="5">
        <v>0.73219999999999996</v>
      </c>
      <c r="P17" s="5">
        <v>0.62209999999999999</v>
      </c>
      <c r="Q17" s="5">
        <v>0.61580000000000001</v>
      </c>
      <c r="R17" s="5">
        <v>1.1777</v>
      </c>
      <c r="S17" s="5">
        <v>1.1737</v>
      </c>
      <c r="T17" s="5">
        <v>0.75009999999999999</v>
      </c>
      <c r="U17" s="6">
        <v>0.74490000000000001</v>
      </c>
      <c r="V17" s="20"/>
      <c r="X17" s="26"/>
      <c r="Y17" s="37">
        <f t="shared" si="0"/>
        <v>-6.8371265336705849E-3</v>
      </c>
      <c r="Z17" s="38">
        <f t="shared" si="27"/>
        <v>-1.1365984707584221E-2</v>
      </c>
      <c r="AA17" s="38">
        <f t="shared" si="28"/>
        <v>-7.7246239327822715E-3</v>
      </c>
      <c r="AB17" s="38">
        <f t="shared" si="29"/>
        <v>-9.9678456591639607E-3</v>
      </c>
      <c r="AC17" s="38">
        <f t="shared" si="30"/>
        <v>-3.227176220806816E-3</v>
      </c>
      <c r="AD17" s="39">
        <f t="shared" si="1"/>
        <v>-6.7999999999999909E-3</v>
      </c>
      <c r="AE17" s="40">
        <f t="shared" si="2"/>
        <v>-7.6537928423346417E-3</v>
      </c>
      <c r="AF17" s="20"/>
      <c r="AH17" s="26"/>
      <c r="AI17" s="37">
        <f t="shared" si="3"/>
        <v>6.8371265336705849E-3</v>
      </c>
      <c r="AJ17" s="38">
        <f t="shared" si="4"/>
        <v>1.1365984707584221E-2</v>
      </c>
      <c r="AK17" s="38">
        <f t="shared" si="5"/>
        <v>7.7246239327822715E-3</v>
      </c>
      <c r="AL17" s="38">
        <f t="shared" si="6"/>
        <v>9.9678456591639607E-3</v>
      </c>
      <c r="AM17" s="38">
        <f t="shared" si="7"/>
        <v>3.227176220806816E-3</v>
      </c>
      <c r="AN17" s="39">
        <f t="shared" si="8"/>
        <v>6.7999999999999909E-3</v>
      </c>
      <c r="AO17" s="40">
        <f t="shared" si="9"/>
        <v>7.6537928423346417E-3</v>
      </c>
      <c r="AP17" s="20"/>
      <c r="AR17" s="26"/>
      <c r="AS17" s="37">
        <f t="shared" si="10"/>
        <v>-7.0231295065081578E-3</v>
      </c>
      <c r="AT17" s="38">
        <f t="shared" si="11"/>
        <v>-1.1468126872610805E-2</v>
      </c>
      <c r="AU17" s="38">
        <f t="shared" si="12"/>
        <v>-7.8590785907859447E-3</v>
      </c>
      <c r="AV17" s="38">
        <f t="shared" si="13"/>
        <v>-1.0126989230027283E-2</v>
      </c>
      <c r="AW17" s="38">
        <f t="shared" si="14"/>
        <v>-3.3964507090090885E-3</v>
      </c>
      <c r="AX17" s="39">
        <f t="shared" si="15"/>
        <v>-6.9324090121316928E-3</v>
      </c>
      <c r="AY17" s="40">
        <f t="shared" si="16"/>
        <v>-7.8010306535121624E-3</v>
      </c>
      <c r="AZ17" s="20"/>
      <c r="BB17" s="26"/>
      <c r="BC17" s="37">
        <f t="shared" si="17"/>
        <v>7.0231295065081578E-3</v>
      </c>
      <c r="BD17" s="38">
        <f t="shared" si="18"/>
        <v>1.1468126872610805E-2</v>
      </c>
      <c r="BE17" s="38">
        <f t="shared" si="19"/>
        <v>7.8590785907859447E-3</v>
      </c>
      <c r="BF17" s="38">
        <f t="shared" si="20"/>
        <v>1.0126989230027283E-2</v>
      </c>
      <c r="BG17" s="38">
        <f t="shared" si="21"/>
        <v>3.3964507090090885E-3</v>
      </c>
      <c r="BH17" s="39">
        <f t="shared" si="22"/>
        <v>6.9324090121316928E-3</v>
      </c>
      <c r="BI17" s="40">
        <f t="shared" si="23"/>
        <v>7.8010306535121624E-3</v>
      </c>
      <c r="BJ17" s="20"/>
      <c r="BL17" s="26"/>
      <c r="BM17" s="83">
        <f t="shared" si="24"/>
        <v>-6.9301280200893718E-3</v>
      </c>
      <c r="BN17" s="49">
        <f t="shared" si="24"/>
        <v>-1.1417055790097514E-2</v>
      </c>
      <c r="BO17" s="49">
        <f t="shared" si="24"/>
        <v>-7.7918512617841081E-3</v>
      </c>
      <c r="BP17" s="49">
        <f t="shared" si="24"/>
        <v>-1.0047417444595622E-2</v>
      </c>
      <c r="BQ17" s="49">
        <f t="shared" si="24"/>
        <v>-3.3118134649079522E-3</v>
      </c>
      <c r="BR17" s="84">
        <f t="shared" si="24"/>
        <v>-6.8662045060658419E-3</v>
      </c>
      <c r="BS17" s="51">
        <f t="shared" si="25"/>
        <v>-7.7274117479234012E-3</v>
      </c>
      <c r="BT17" s="20"/>
      <c r="BV17" s="26"/>
      <c r="BW17" s="83">
        <f t="shared" si="26"/>
        <v>6.9301280200893718E-3</v>
      </c>
      <c r="BX17" s="49">
        <f t="shared" si="26"/>
        <v>1.1417055790097514E-2</v>
      </c>
      <c r="BY17" s="49">
        <f t="shared" si="26"/>
        <v>7.7918512617841081E-3</v>
      </c>
      <c r="BZ17" s="49">
        <f t="shared" si="26"/>
        <v>1.0047417444595622E-2</v>
      </c>
      <c r="CA17" s="49">
        <f t="shared" si="26"/>
        <v>3.3118134649079522E-3</v>
      </c>
      <c r="CB17" s="84">
        <f t="shared" si="26"/>
        <v>6.8662045060658419E-3</v>
      </c>
      <c r="CC17" s="51">
        <f t="shared" si="31"/>
        <v>7.7274117479234012E-3</v>
      </c>
      <c r="CD17" s="20"/>
    </row>
    <row r="18" spans="2:82" x14ac:dyDescent="0.3">
      <c r="B18" s="26"/>
      <c r="C18" s="16" t="s">
        <v>10</v>
      </c>
      <c r="D18" s="229">
        <f>AE42</f>
        <v>1.6980735575755582E-3</v>
      </c>
      <c r="E18" s="230"/>
      <c r="F18" s="20"/>
      <c r="G18" s="2"/>
      <c r="H18" s="26"/>
      <c r="I18" s="29">
        <v>44788</v>
      </c>
      <c r="J18" s="5">
        <v>1.0506</v>
      </c>
      <c r="K18" s="5">
        <v>1.0677000000000001</v>
      </c>
      <c r="L18" s="5">
        <v>0.95640000000000003</v>
      </c>
      <c r="M18" s="5">
        <v>0.96779999999999999</v>
      </c>
      <c r="N18" s="5">
        <v>0.72970000000000002</v>
      </c>
      <c r="O18" s="5">
        <v>0.7379</v>
      </c>
      <c r="P18" s="5">
        <v>0.61719999999999997</v>
      </c>
      <c r="Q18" s="5">
        <v>0.622</v>
      </c>
      <c r="R18" s="5">
        <v>1.1614</v>
      </c>
      <c r="S18" s="5">
        <v>1.1775</v>
      </c>
      <c r="T18" s="5">
        <v>0.74929999999999997</v>
      </c>
      <c r="U18" s="6">
        <v>0.75</v>
      </c>
      <c r="V18" s="20"/>
      <c r="X18" s="26"/>
      <c r="Y18" s="37">
        <f t="shared" si="0"/>
        <v>1.5406562054208265E-2</v>
      </c>
      <c r="Z18" s="38">
        <f t="shared" si="27"/>
        <v>1.1602383192223266E-2</v>
      </c>
      <c r="AA18" s="38">
        <f t="shared" si="28"/>
        <v>1.0960405535004806E-2</v>
      </c>
      <c r="AB18" s="38">
        <f t="shared" si="29"/>
        <v>7.6138020411469914E-3</v>
      </c>
      <c r="AC18" s="38">
        <f t="shared" si="30"/>
        <v>1.5086206896551787E-2</v>
      </c>
      <c r="AD18" s="39">
        <f t="shared" si="1"/>
        <v>1.3351134846461962E-3</v>
      </c>
      <c r="AE18" s="40">
        <f t="shared" si="2"/>
        <v>1.0334078867296885E-2</v>
      </c>
      <c r="AF18" s="20"/>
      <c r="AH18" s="26"/>
      <c r="AI18" s="37">
        <f t="shared" si="3"/>
        <v>1.5406562054208265E-2</v>
      </c>
      <c r="AJ18" s="38">
        <f t="shared" si="4"/>
        <v>1.1602383192223266E-2</v>
      </c>
      <c r="AK18" s="38">
        <f t="shared" si="5"/>
        <v>1.0960405535004806E-2</v>
      </c>
      <c r="AL18" s="38">
        <f t="shared" si="6"/>
        <v>7.6138020411469914E-3</v>
      </c>
      <c r="AM18" s="38">
        <f t="shared" si="7"/>
        <v>1.5086206896551787E-2</v>
      </c>
      <c r="AN18" s="39">
        <f t="shared" si="8"/>
        <v>1.3351134846461962E-3</v>
      </c>
      <c r="AO18" s="40">
        <f t="shared" si="9"/>
        <v>1.0334078867296885E-2</v>
      </c>
      <c r="AP18" s="20"/>
      <c r="AR18" s="26"/>
      <c r="AS18" s="37">
        <f t="shared" si="10"/>
        <v>1.6276413478012675E-2</v>
      </c>
      <c r="AT18" s="38">
        <f t="shared" si="11"/>
        <v>1.1919698870765334E-2</v>
      </c>
      <c r="AU18" s="38">
        <f t="shared" si="12"/>
        <v>1.123749486090172E-2</v>
      </c>
      <c r="AV18" s="38">
        <f t="shared" si="13"/>
        <v>7.7770576798445023E-3</v>
      </c>
      <c r="AW18" s="38">
        <f t="shared" si="14"/>
        <v>1.3862579645255729E-2</v>
      </c>
      <c r="AX18" s="39">
        <f t="shared" si="15"/>
        <v>9.3420525824107026E-4</v>
      </c>
      <c r="AY18" s="40">
        <f t="shared" si="16"/>
        <v>1.0334574965503504E-2</v>
      </c>
      <c r="AZ18" s="20"/>
      <c r="BB18" s="26"/>
      <c r="BC18" s="37">
        <f t="shared" si="17"/>
        <v>1.6276413478012675E-2</v>
      </c>
      <c r="BD18" s="38">
        <f t="shared" si="18"/>
        <v>1.1919698870765334E-2</v>
      </c>
      <c r="BE18" s="38">
        <f t="shared" si="19"/>
        <v>1.123749486090172E-2</v>
      </c>
      <c r="BF18" s="38">
        <f t="shared" si="20"/>
        <v>7.7770576798445023E-3</v>
      </c>
      <c r="BG18" s="38">
        <f t="shared" si="21"/>
        <v>1.3862579645255729E-2</v>
      </c>
      <c r="BH18" s="39">
        <f t="shared" si="22"/>
        <v>9.3420525824107026E-4</v>
      </c>
      <c r="BI18" s="40">
        <f t="shared" si="23"/>
        <v>1.0334574965503504E-2</v>
      </c>
      <c r="BJ18" s="20"/>
      <c r="BL18" s="26"/>
      <c r="BM18" s="83">
        <f t="shared" si="24"/>
        <v>1.5841487766110468E-2</v>
      </c>
      <c r="BN18" s="49">
        <f t="shared" si="24"/>
        <v>1.17610410314943E-2</v>
      </c>
      <c r="BO18" s="49">
        <f t="shared" si="24"/>
        <v>1.1098950197953263E-2</v>
      </c>
      <c r="BP18" s="49">
        <f t="shared" si="24"/>
        <v>7.6954298604957469E-3</v>
      </c>
      <c r="BQ18" s="49">
        <f t="shared" si="24"/>
        <v>1.4474393270903758E-2</v>
      </c>
      <c r="BR18" s="84">
        <f t="shared" si="24"/>
        <v>1.1346593714436333E-3</v>
      </c>
      <c r="BS18" s="51">
        <f t="shared" si="25"/>
        <v>1.0334326916400195E-2</v>
      </c>
      <c r="BT18" s="20"/>
      <c r="BV18" s="26"/>
      <c r="BW18" s="83">
        <f t="shared" si="26"/>
        <v>1.5841487766110468E-2</v>
      </c>
      <c r="BX18" s="49">
        <f t="shared" si="26"/>
        <v>1.17610410314943E-2</v>
      </c>
      <c r="BY18" s="49">
        <f t="shared" si="26"/>
        <v>1.1098950197953263E-2</v>
      </c>
      <c r="BZ18" s="49">
        <f t="shared" si="26"/>
        <v>7.6954298604957469E-3</v>
      </c>
      <c r="CA18" s="49">
        <f t="shared" si="26"/>
        <v>1.4474393270903758E-2</v>
      </c>
      <c r="CB18" s="84">
        <f t="shared" si="26"/>
        <v>1.1346593714436333E-3</v>
      </c>
      <c r="CC18" s="51">
        <f t="shared" si="31"/>
        <v>1.0334326916400195E-2</v>
      </c>
      <c r="CD18" s="20"/>
    </row>
    <row r="19" spans="2:82" x14ac:dyDescent="0.3">
      <c r="B19" s="26"/>
      <c r="C19" s="17" t="s">
        <v>11</v>
      </c>
      <c r="D19" s="227">
        <f>AVERAGE(AO7:AO36)</f>
        <v>5.5513009967792524E-3</v>
      </c>
      <c r="E19" s="228"/>
      <c r="F19" s="20"/>
      <c r="G19" s="2"/>
      <c r="H19" s="26"/>
      <c r="I19" s="29">
        <v>44785</v>
      </c>
      <c r="J19" s="5">
        <v>1.0577000000000001</v>
      </c>
      <c r="K19" s="5">
        <v>1.0515000000000001</v>
      </c>
      <c r="L19" s="5">
        <v>0.9597</v>
      </c>
      <c r="M19" s="5">
        <v>0.95669999999999999</v>
      </c>
      <c r="N19" s="5">
        <v>0.72850000000000004</v>
      </c>
      <c r="O19" s="5">
        <v>0.72989999999999999</v>
      </c>
      <c r="P19" s="5">
        <v>0.61560000000000004</v>
      </c>
      <c r="Q19" s="5">
        <v>0.61729999999999996</v>
      </c>
      <c r="R19" s="5">
        <v>1.1673</v>
      </c>
      <c r="S19" s="5">
        <v>1.1599999999999999</v>
      </c>
      <c r="T19" s="5">
        <v>0.75160000000000005</v>
      </c>
      <c r="U19" s="6">
        <v>0.749</v>
      </c>
      <c r="V19" s="20"/>
      <c r="X19" s="26"/>
      <c r="Y19" s="37">
        <f t="shared" si="0"/>
        <v>-6.0497211456659048E-3</v>
      </c>
      <c r="Z19" s="38">
        <f t="shared" si="27"/>
        <v>-2.7103096007505957E-3</v>
      </c>
      <c r="AA19" s="38">
        <f t="shared" si="28"/>
        <v>2.0593080724875695E-3</v>
      </c>
      <c r="AB19" s="38">
        <f t="shared" si="29"/>
        <v>3.2504469364537654E-3</v>
      </c>
      <c r="AC19" s="38">
        <f t="shared" si="30"/>
        <v>-6.3388727085832387E-3</v>
      </c>
      <c r="AD19" s="39">
        <f t="shared" si="1"/>
        <v>-3.5918584541705942E-3</v>
      </c>
      <c r="AE19" s="40">
        <f t="shared" si="2"/>
        <v>-2.2301678167048334E-3</v>
      </c>
      <c r="AF19" s="20"/>
      <c r="AH19" s="26"/>
      <c r="AI19" s="37">
        <f t="shared" si="3"/>
        <v>6.0497211456659048E-3</v>
      </c>
      <c r="AJ19" s="38">
        <f t="shared" si="4"/>
        <v>2.7103096007505957E-3</v>
      </c>
      <c r="AK19" s="38">
        <f t="shared" si="5"/>
        <v>2.0593080724875695E-3</v>
      </c>
      <c r="AL19" s="38">
        <f t="shared" si="6"/>
        <v>3.2504469364537654E-3</v>
      </c>
      <c r="AM19" s="38">
        <f t="shared" si="7"/>
        <v>6.3388727085832387E-3</v>
      </c>
      <c r="AN19" s="39">
        <f t="shared" si="8"/>
        <v>3.5918584541705942E-3</v>
      </c>
      <c r="AO19" s="40">
        <f t="shared" si="9"/>
        <v>4.0000861530186107E-3</v>
      </c>
      <c r="AP19" s="20"/>
      <c r="AR19" s="26"/>
      <c r="AS19" s="37">
        <f t="shared" si="10"/>
        <v>-5.8617755507232513E-3</v>
      </c>
      <c r="AT19" s="38">
        <f t="shared" si="11"/>
        <v>-3.1259768677711812E-3</v>
      </c>
      <c r="AU19" s="38">
        <f t="shared" si="12"/>
        <v>1.9217570350033724E-3</v>
      </c>
      <c r="AV19" s="38">
        <f t="shared" si="13"/>
        <v>2.7615334632877255E-3</v>
      </c>
      <c r="AW19" s="38">
        <f t="shared" si="14"/>
        <v>-6.253747965390289E-3</v>
      </c>
      <c r="AX19" s="39">
        <f t="shared" si="15"/>
        <v>-3.4592868547100139E-3</v>
      </c>
      <c r="AY19" s="40">
        <f t="shared" si="16"/>
        <v>-2.3362494567172728E-3</v>
      </c>
      <c r="AZ19" s="20"/>
      <c r="BB19" s="26"/>
      <c r="BC19" s="37">
        <f t="shared" si="17"/>
        <v>5.8617755507232513E-3</v>
      </c>
      <c r="BD19" s="38">
        <f t="shared" si="18"/>
        <v>3.1259768677711812E-3</v>
      </c>
      <c r="BE19" s="38">
        <f t="shared" si="19"/>
        <v>1.9217570350033724E-3</v>
      </c>
      <c r="BF19" s="38">
        <f t="shared" si="20"/>
        <v>2.7615334632877255E-3</v>
      </c>
      <c r="BG19" s="38">
        <f t="shared" si="21"/>
        <v>6.253747965390289E-3</v>
      </c>
      <c r="BH19" s="39">
        <f t="shared" si="22"/>
        <v>3.4592868547100139E-3</v>
      </c>
      <c r="BI19" s="40">
        <f t="shared" si="23"/>
        <v>3.8973462894809721E-3</v>
      </c>
      <c r="BJ19" s="20"/>
      <c r="BL19" s="26"/>
      <c r="BM19" s="83">
        <f t="shared" si="24"/>
        <v>-5.9557483481945776E-3</v>
      </c>
      <c r="BN19" s="49">
        <f t="shared" si="24"/>
        <v>-2.9181432342608882E-3</v>
      </c>
      <c r="BO19" s="49">
        <f t="shared" si="24"/>
        <v>1.9905325537454711E-3</v>
      </c>
      <c r="BP19" s="49">
        <f t="shared" si="24"/>
        <v>3.0059901998707454E-3</v>
      </c>
      <c r="BQ19" s="49">
        <f t="shared" si="24"/>
        <v>-6.2963103369867643E-3</v>
      </c>
      <c r="BR19" s="84">
        <f t="shared" si="24"/>
        <v>-3.5255726544403043E-3</v>
      </c>
      <c r="BS19" s="51">
        <f t="shared" si="25"/>
        <v>-2.2832086367110534E-3</v>
      </c>
      <c r="BT19" s="20"/>
      <c r="BV19" s="26"/>
      <c r="BW19" s="83">
        <f t="shared" si="26"/>
        <v>5.9557483481945776E-3</v>
      </c>
      <c r="BX19" s="49">
        <f t="shared" si="26"/>
        <v>2.9181432342608882E-3</v>
      </c>
      <c r="BY19" s="49">
        <f t="shared" si="26"/>
        <v>1.9905325537454711E-3</v>
      </c>
      <c r="BZ19" s="49">
        <f t="shared" si="26"/>
        <v>3.0059901998707454E-3</v>
      </c>
      <c r="CA19" s="49">
        <f t="shared" si="26"/>
        <v>6.2963103369867643E-3</v>
      </c>
      <c r="CB19" s="84">
        <f t="shared" si="26"/>
        <v>3.5255726544403043E-3</v>
      </c>
      <c r="CC19" s="51">
        <f t="shared" si="31"/>
        <v>3.9487162212497916E-3</v>
      </c>
      <c r="CD19" s="20"/>
    </row>
    <row r="20" spans="2:82" x14ac:dyDescent="0.3">
      <c r="B20" s="26"/>
      <c r="C20" s="17" t="s">
        <v>12</v>
      </c>
      <c r="D20" s="227">
        <f>_xlfn.STDEV.P(AO7:AO36)</f>
        <v>3.2280637998661601E-3</v>
      </c>
      <c r="E20" s="228"/>
      <c r="F20" s="20"/>
      <c r="G20" s="2"/>
      <c r="H20" s="26"/>
      <c r="I20" s="29">
        <v>44784</v>
      </c>
      <c r="J20" s="5">
        <v>1.0625</v>
      </c>
      <c r="K20" s="5">
        <v>1.0579000000000001</v>
      </c>
      <c r="L20" s="5">
        <v>0.96079999999999999</v>
      </c>
      <c r="M20" s="5">
        <v>0.95930000000000004</v>
      </c>
      <c r="N20" s="5">
        <v>0.73029999999999995</v>
      </c>
      <c r="O20" s="5">
        <v>0.72840000000000005</v>
      </c>
      <c r="P20" s="5">
        <v>0.61519999999999997</v>
      </c>
      <c r="Q20" s="5">
        <v>0.61529999999999996</v>
      </c>
      <c r="R20" s="5">
        <v>1.1748000000000001</v>
      </c>
      <c r="S20" s="5">
        <v>1.1674</v>
      </c>
      <c r="T20" s="5">
        <v>0.75229999999999997</v>
      </c>
      <c r="U20" s="6">
        <v>0.75170000000000003</v>
      </c>
      <c r="V20" s="20"/>
      <c r="X20" s="26"/>
      <c r="Y20" s="37">
        <f t="shared" si="0"/>
        <v>-4.3294117647058239E-3</v>
      </c>
      <c r="Z20" s="38">
        <f t="shared" si="27"/>
        <v>-1.7689906347553839E-3</v>
      </c>
      <c r="AA20" s="38">
        <f t="shared" si="28"/>
        <v>-2.6016705463506803E-3</v>
      </c>
      <c r="AB20" s="38">
        <f t="shared" si="29"/>
        <v>0</v>
      </c>
      <c r="AC20" s="38">
        <f t="shared" si="30"/>
        <v>-6.2989445011917538E-3</v>
      </c>
      <c r="AD20" s="39">
        <f t="shared" si="1"/>
        <v>-7.9755416722043597E-4</v>
      </c>
      <c r="AE20" s="40">
        <f t="shared" si="2"/>
        <v>-2.6327619357040129E-3</v>
      </c>
      <c r="AF20" s="20"/>
      <c r="AH20" s="26"/>
      <c r="AI20" s="37">
        <f t="shared" si="3"/>
        <v>4.3294117647058239E-3</v>
      </c>
      <c r="AJ20" s="38">
        <f t="shared" si="4"/>
        <v>1.7689906347553839E-3</v>
      </c>
      <c r="AK20" s="38">
        <f t="shared" si="5"/>
        <v>2.6016705463506803E-3</v>
      </c>
      <c r="AL20" s="38">
        <f t="shared" si="6"/>
        <v>0</v>
      </c>
      <c r="AM20" s="38">
        <f t="shared" si="7"/>
        <v>6.2989445011917538E-3</v>
      </c>
      <c r="AN20" s="39">
        <f t="shared" si="8"/>
        <v>7.9755416722043597E-4</v>
      </c>
      <c r="AO20" s="40">
        <f t="shared" si="9"/>
        <v>2.6327619357040129E-3</v>
      </c>
      <c r="AP20" s="20"/>
      <c r="AR20" s="26"/>
      <c r="AS20" s="37">
        <f t="shared" si="10"/>
        <v>-4.3294117647058239E-3</v>
      </c>
      <c r="AT20" s="38">
        <f t="shared" si="11"/>
        <v>-1.561199000832583E-3</v>
      </c>
      <c r="AU20" s="38">
        <f t="shared" si="12"/>
        <v>-2.6016705463506803E-3</v>
      </c>
      <c r="AV20" s="38">
        <f t="shared" si="13"/>
        <v>1.6254876462937093E-4</v>
      </c>
      <c r="AW20" s="38">
        <f t="shared" si="14"/>
        <v>-6.2989445011917538E-3</v>
      </c>
      <c r="AX20" s="39">
        <f t="shared" si="15"/>
        <v>-7.9755416722043597E-4</v>
      </c>
      <c r="AY20" s="40">
        <f t="shared" si="16"/>
        <v>-2.571038535945318E-3</v>
      </c>
      <c r="AZ20" s="20"/>
      <c r="BB20" s="26"/>
      <c r="BC20" s="37">
        <f t="shared" si="17"/>
        <v>4.3294117647058239E-3</v>
      </c>
      <c r="BD20" s="38">
        <f t="shared" si="18"/>
        <v>1.561199000832583E-3</v>
      </c>
      <c r="BE20" s="38">
        <f t="shared" si="19"/>
        <v>2.6016705463506803E-3</v>
      </c>
      <c r="BF20" s="38">
        <f t="shared" si="20"/>
        <v>1.6254876462937093E-4</v>
      </c>
      <c r="BG20" s="38">
        <f t="shared" si="21"/>
        <v>6.2989445011917538E-3</v>
      </c>
      <c r="BH20" s="39">
        <f t="shared" si="22"/>
        <v>7.9755416722043597E-4</v>
      </c>
      <c r="BI20" s="40">
        <f t="shared" si="23"/>
        <v>2.6252214574884413E-3</v>
      </c>
      <c r="BJ20" s="20"/>
      <c r="BL20" s="26"/>
      <c r="BM20" s="83">
        <f t="shared" si="24"/>
        <v>-4.3294117647058239E-3</v>
      </c>
      <c r="BN20" s="49">
        <f t="shared" si="24"/>
        <v>-1.6650948177939833E-3</v>
      </c>
      <c r="BO20" s="49">
        <f t="shared" si="24"/>
        <v>-2.6016705463506803E-3</v>
      </c>
      <c r="BP20" s="49">
        <f t="shared" si="24"/>
        <v>8.1274382314685465E-5</v>
      </c>
      <c r="BQ20" s="49">
        <f t="shared" si="24"/>
        <v>-6.2989445011917538E-3</v>
      </c>
      <c r="BR20" s="84">
        <f t="shared" si="24"/>
        <v>-7.9755416722043597E-4</v>
      </c>
      <c r="BS20" s="51">
        <f t="shared" si="25"/>
        <v>-2.6019002358246652E-3</v>
      </c>
      <c r="BT20" s="20"/>
      <c r="BV20" s="26"/>
      <c r="BW20" s="83">
        <f t="shared" si="26"/>
        <v>4.3294117647058239E-3</v>
      </c>
      <c r="BX20" s="49">
        <f t="shared" si="26"/>
        <v>1.6650948177939833E-3</v>
      </c>
      <c r="BY20" s="49">
        <f t="shared" si="26"/>
        <v>2.6016705463506803E-3</v>
      </c>
      <c r="BZ20" s="49">
        <f t="shared" si="26"/>
        <v>8.1274382314685465E-5</v>
      </c>
      <c r="CA20" s="49">
        <f t="shared" si="26"/>
        <v>6.2989445011917538E-3</v>
      </c>
      <c r="CB20" s="84">
        <f t="shared" si="26"/>
        <v>7.9755416722043597E-4</v>
      </c>
      <c r="CC20" s="51">
        <f t="shared" si="31"/>
        <v>2.6289916965962271E-3</v>
      </c>
      <c r="CD20" s="20"/>
    </row>
    <row r="21" spans="2:82" x14ac:dyDescent="0.3">
      <c r="B21" s="26"/>
      <c r="C21" s="18" t="s">
        <v>13</v>
      </c>
      <c r="D21" s="225">
        <f>(AO42-D19)/D20</f>
        <v>-1.1649975005246673</v>
      </c>
      <c r="E21" s="226"/>
      <c r="F21" s="20"/>
      <c r="G21" s="2"/>
      <c r="H21" s="26"/>
      <c r="I21" s="29">
        <v>44783</v>
      </c>
      <c r="J21" s="5">
        <v>1.0621</v>
      </c>
      <c r="K21" s="5">
        <v>1.0625</v>
      </c>
      <c r="L21" s="5">
        <v>0.95350000000000001</v>
      </c>
      <c r="M21" s="5">
        <v>0.96099999999999997</v>
      </c>
      <c r="N21" s="5">
        <v>0.72430000000000005</v>
      </c>
      <c r="O21" s="5">
        <v>0.73029999999999995</v>
      </c>
      <c r="P21" s="5">
        <v>0.61229999999999996</v>
      </c>
      <c r="Q21" s="5">
        <v>0.61529999999999996</v>
      </c>
      <c r="R21" s="5">
        <v>1.1762999999999999</v>
      </c>
      <c r="S21" s="5">
        <v>1.1748000000000001</v>
      </c>
      <c r="T21" s="5">
        <v>0.7399</v>
      </c>
      <c r="U21" s="6">
        <v>0.75229999999999997</v>
      </c>
      <c r="V21" s="20"/>
      <c r="X21" s="26"/>
      <c r="Y21" s="37">
        <f t="shared" si="0"/>
        <v>4.7080979284363925E-4</v>
      </c>
      <c r="Z21" s="38">
        <f t="shared" si="27"/>
        <v>7.8657577346617213E-3</v>
      </c>
      <c r="AA21" s="38">
        <f t="shared" si="28"/>
        <v>8.4230875448770993E-3</v>
      </c>
      <c r="AB21" s="38">
        <f t="shared" si="29"/>
        <v>5.0637046716759098E-3</v>
      </c>
      <c r="AC21" s="38">
        <f t="shared" si="30"/>
        <v>-1.190273762965351E-3</v>
      </c>
      <c r="AD21" s="39">
        <f t="shared" si="1"/>
        <v>1.6896458502297859E-2</v>
      </c>
      <c r="AE21" s="40">
        <f t="shared" si="2"/>
        <v>6.2549240805651468E-3</v>
      </c>
      <c r="AF21" s="20"/>
      <c r="AH21" s="26"/>
      <c r="AI21" s="37">
        <f t="shared" si="3"/>
        <v>4.7080979284363925E-4</v>
      </c>
      <c r="AJ21" s="38">
        <f t="shared" si="4"/>
        <v>7.8657577346617213E-3</v>
      </c>
      <c r="AK21" s="38">
        <f t="shared" si="5"/>
        <v>8.4230875448770993E-3</v>
      </c>
      <c r="AL21" s="38">
        <f t="shared" si="6"/>
        <v>5.0637046716759098E-3</v>
      </c>
      <c r="AM21" s="38">
        <f t="shared" si="7"/>
        <v>1.190273762965351E-3</v>
      </c>
      <c r="AN21" s="39">
        <f t="shared" si="8"/>
        <v>1.6896458502297859E-2</v>
      </c>
      <c r="AO21" s="40">
        <f t="shared" si="9"/>
        <v>6.6516820015535966E-3</v>
      </c>
      <c r="AP21" s="20"/>
      <c r="AR21" s="26"/>
      <c r="AS21" s="37">
        <f t="shared" si="10"/>
        <v>3.766123717163694E-4</v>
      </c>
      <c r="AT21" s="38">
        <f t="shared" si="11"/>
        <v>7.8657577346617213E-3</v>
      </c>
      <c r="AU21" s="38">
        <f t="shared" si="12"/>
        <v>8.2838602788898163E-3</v>
      </c>
      <c r="AV21" s="38">
        <f t="shared" si="13"/>
        <v>4.8995590396864333E-3</v>
      </c>
      <c r="AW21" s="38">
        <f t="shared" si="14"/>
        <v>-1.2751849018106222E-3</v>
      </c>
      <c r="AX21" s="39">
        <f t="shared" si="15"/>
        <v>1.6759021489390413E-2</v>
      </c>
      <c r="AY21" s="40">
        <f t="shared" si="16"/>
        <v>6.1516043354223546E-3</v>
      </c>
      <c r="AZ21" s="20"/>
      <c r="BB21" s="26"/>
      <c r="BC21" s="37">
        <f t="shared" si="17"/>
        <v>3.766123717163694E-4</v>
      </c>
      <c r="BD21" s="38">
        <f t="shared" si="18"/>
        <v>7.8657577346617213E-3</v>
      </c>
      <c r="BE21" s="38">
        <f t="shared" si="19"/>
        <v>8.2838602788898163E-3</v>
      </c>
      <c r="BF21" s="38">
        <f t="shared" si="20"/>
        <v>4.8995590396864333E-3</v>
      </c>
      <c r="BG21" s="38">
        <f t="shared" si="21"/>
        <v>1.2751849018106222E-3</v>
      </c>
      <c r="BH21" s="39">
        <f t="shared" si="22"/>
        <v>1.6759021489390413E-2</v>
      </c>
      <c r="BI21" s="40">
        <f t="shared" si="23"/>
        <v>6.5766659693592298E-3</v>
      </c>
      <c r="BJ21" s="20"/>
      <c r="BL21" s="26"/>
      <c r="BM21" s="83">
        <f t="shared" si="24"/>
        <v>4.2371108228000433E-4</v>
      </c>
      <c r="BN21" s="49">
        <f t="shared" si="24"/>
        <v>7.8657577346617213E-3</v>
      </c>
      <c r="BO21" s="49">
        <f t="shared" si="24"/>
        <v>8.3534739118834578E-3</v>
      </c>
      <c r="BP21" s="49">
        <f t="shared" si="24"/>
        <v>4.981631855681172E-3</v>
      </c>
      <c r="BQ21" s="49">
        <f t="shared" si="24"/>
        <v>-1.2327293323879866E-3</v>
      </c>
      <c r="BR21" s="84">
        <f t="shared" si="24"/>
        <v>1.6827739995844138E-2</v>
      </c>
      <c r="BS21" s="51">
        <f t="shared" si="25"/>
        <v>6.2032642079937507E-3</v>
      </c>
      <c r="BT21" s="20"/>
      <c r="BV21" s="26"/>
      <c r="BW21" s="83">
        <f t="shared" si="26"/>
        <v>4.2371108228000433E-4</v>
      </c>
      <c r="BX21" s="49">
        <f t="shared" si="26"/>
        <v>7.8657577346617213E-3</v>
      </c>
      <c r="BY21" s="49">
        <f t="shared" si="26"/>
        <v>8.3534739118834578E-3</v>
      </c>
      <c r="BZ21" s="49">
        <f t="shared" si="26"/>
        <v>4.981631855681172E-3</v>
      </c>
      <c r="CA21" s="49">
        <f t="shared" si="26"/>
        <v>1.2327293323879866E-3</v>
      </c>
      <c r="CB21" s="84">
        <f t="shared" si="26"/>
        <v>1.6827739995844138E-2</v>
      </c>
      <c r="CC21" s="51">
        <f t="shared" si="31"/>
        <v>6.6141739854564128E-3</v>
      </c>
      <c r="CD21" s="20"/>
    </row>
    <row r="22" spans="2:82" ht="18" x14ac:dyDescent="0.35">
      <c r="B22" s="26"/>
      <c r="C22" s="222" t="s">
        <v>8</v>
      </c>
      <c r="D22" s="223"/>
      <c r="E22" s="224"/>
      <c r="F22" s="20"/>
      <c r="G22" s="2"/>
      <c r="H22" s="26"/>
      <c r="I22" s="29">
        <v>44782</v>
      </c>
      <c r="J22" s="5">
        <v>1.0596000000000001</v>
      </c>
      <c r="K22" s="5">
        <v>1.0620000000000001</v>
      </c>
      <c r="L22" s="5">
        <v>0.95220000000000005</v>
      </c>
      <c r="M22" s="5">
        <v>0.95350000000000001</v>
      </c>
      <c r="N22" s="5">
        <v>0.72609999999999997</v>
      </c>
      <c r="O22" s="5">
        <v>0.72419999999999995</v>
      </c>
      <c r="P22" s="5">
        <v>0.61280000000000001</v>
      </c>
      <c r="Q22" s="5">
        <v>0.61219999999999997</v>
      </c>
      <c r="R22" s="5">
        <v>1.1774</v>
      </c>
      <c r="S22" s="5">
        <v>1.1761999999999999</v>
      </c>
      <c r="T22" s="5">
        <v>0.74060000000000004</v>
      </c>
      <c r="U22" s="6">
        <v>0.73980000000000001</v>
      </c>
      <c r="V22" s="20"/>
      <c r="X22" s="26"/>
      <c r="Y22" s="37">
        <f t="shared" si="0"/>
        <v>2.3596035865974009E-3</v>
      </c>
      <c r="Z22" s="38">
        <f t="shared" si="27"/>
        <v>1.6808488286585207E-3</v>
      </c>
      <c r="AA22" s="38">
        <f t="shared" si="28"/>
        <v>-2.6167194601294766E-3</v>
      </c>
      <c r="AB22" s="38">
        <f t="shared" si="29"/>
        <v>-9.7911227154054339E-4</v>
      </c>
      <c r="AC22" s="38">
        <f t="shared" si="30"/>
        <v>-8.4947332653764176E-4</v>
      </c>
      <c r="AD22" s="39">
        <f t="shared" si="1"/>
        <v>-1.0802052389954401E-3</v>
      </c>
      <c r="AE22" s="40">
        <f t="shared" si="2"/>
        <v>-2.4750964699119671E-4</v>
      </c>
      <c r="AF22" s="20"/>
      <c r="AH22" s="26"/>
      <c r="AI22" s="37">
        <f t="shared" si="3"/>
        <v>2.3596035865974009E-3</v>
      </c>
      <c r="AJ22" s="38">
        <f t="shared" si="4"/>
        <v>1.6808488286585207E-3</v>
      </c>
      <c r="AK22" s="38">
        <f t="shared" si="5"/>
        <v>2.6167194601294766E-3</v>
      </c>
      <c r="AL22" s="38">
        <f t="shared" si="6"/>
        <v>9.7911227154054339E-4</v>
      </c>
      <c r="AM22" s="38">
        <f t="shared" si="7"/>
        <v>8.4947332653764176E-4</v>
      </c>
      <c r="AN22" s="39">
        <f t="shared" si="8"/>
        <v>1.0802052389954401E-3</v>
      </c>
      <c r="AO22" s="40">
        <f t="shared" si="9"/>
        <v>1.5943271187431704E-3</v>
      </c>
      <c r="AP22" s="20"/>
      <c r="AR22" s="26"/>
      <c r="AS22" s="37">
        <f t="shared" si="10"/>
        <v>2.2650056625141161E-3</v>
      </c>
      <c r="AT22" s="38">
        <f t="shared" si="11"/>
        <v>1.3652593992858305E-3</v>
      </c>
      <c r="AU22" s="38">
        <f t="shared" si="12"/>
        <v>-2.6167194601294766E-3</v>
      </c>
      <c r="AV22" s="38">
        <f t="shared" si="13"/>
        <v>-9.7911227154054339E-4</v>
      </c>
      <c r="AW22" s="38">
        <f t="shared" si="14"/>
        <v>-1.0191948360795736E-3</v>
      </c>
      <c r="AX22" s="39">
        <f t="shared" si="15"/>
        <v>-1.0802052389954401E-3</v>
      </c>
      <c r="AY22" s="40">
        <f t="shared" si="16"/>
        <v>-3.4416112415751451E-4</v>
      </c>
      <c r="AZ22" s="20"/>
      <c r="BB22" s="26"/>
      <c r="BC22" s="37">
        <f t="shared" si="17"/>
        <v>2.2650056625141161E-3</v>
      </c>
      <c r="BD22" s="38">
        <f t="shared" si="18"/>
        <v>1.3652593992858305E-3</v>
      </c>
      <c r="BE22" s="38">
        <f t="shared" si="19"/>
        <v>2.6167194601294766E-3</v>
      </c>
      <c r="BF22" s="38">
        <f t="shared" si="20"/>
        <v>9.7911227154054339E-4</v>
      </c>
      <c r="BG22" s="38">
        <f t="shared" si="21"/>
        <v>1.0191948360795736E-3</v>
      </c>
      <c r="BH22" s="39">
        <f t="shared" si="22"/>
        <v>1.0802052389954401E-3</v>
      </c>
      <c r="BI22" s="40">
        <f t="shared" si="23"/>
        <v>1.5542494780908303E-3</v>
      </c>
      <c r="BJ22" s="20"/>
      <c r="BL22" s="26"/>
      <c r="BM22" s="83">
        <f t="shared" si="24"/>
        <v>2.3123046245557585E-3</v>
      </c>
      <c r="BN22" s="49">
        <f t="shared" si="24"/>
        <v>1.5230541139721757E-3</v>
      </c>
      <c r="BO22" s="49">
        <f t="shared" si="24"/>
        <v>-2.6167194601294766E-3</v>
      </c>
      <c r="BP22" s="49">
        <f t="shared" si="24"/>
        <v>-9.7911227154054339E-4</v>
      </c>
      <c r="BQ22" s="49">
        <f t="shared" si="24"/>
        <v>-9.3433408130860762E-4</v>
      </c>
      <c r="BR22" s="84">
        <f t="shared" si="24"/>
        <v>-1.0802052389954401E-3</v>
      </c>
      <c r="BS22" s="51">
        <f t="shared" si="25"/>
        <v>-2.9583538557435558E-4</v>
      </c>
      <c r="BT22" s="20"/>
      <c r="BV22" s="26"/>
      <c r="BW22" s="83">
        <f t="shared" si="26"/>
        <v>2.3123046245557585E-3</v>
      </c>
      <c r="BX22" s="49">
        <f t="shared" si="26"/>
        <v>1.5230541139721757E-3</v>
      </c>
      <c r="BY22" s="49">
        <f t="shared" si="26"/>
        <v>2.6167194601294766E-3</v>
      </c>
      <c r="BZ22" s="49">
        <f t="shared" si="26"/>
        <v>9.7911227154054339E-4</v>
      </c>
      <c r="CA22" s="49">
        <f t="shared" si="26"/>
        <v>9.3433408130860762E-4</v>
      </c>
      <c r="CB22" s="84">
        <f t="shared" si="26"/>
        <v>1.0802052389954401E-3</v>
      </c>
      <c r="CC22" s="51">
        <f t="shared" si="31"/>
        <v>1.5742882984170004E-3</v>
      </c>
      <c r="CD22" s="20"/>
    </row>
    <row r="23" spans="2:82" x14ac:dyDescent="0.3">
      <c r="B23" s="26"/>
      <c r="C23" s="16" t="s">
        <v>10</v>
      </c>
      <c r="D23" s="229">
        <f>AY42</f>
        <v>1.7532431721300555E-3</v>
      </c>
      <c r="E23" s="230"/>
      <c r="F23" s="20"/>
      <c r="G23" s="2"/>
      <c r="H23" s="26"/>
      <c r="I23" s="29">
        <v>44781</v>
      </c>
      <c r="J23" s="5">
        <v>1.0701000000000001</v>
      </c>
      <c r="K23" s="5">
        <v>1.0595000000000001</v>
      </c>
      <c r="L23" s="5">
        <v>0.95779999999999998</v>
      </c>
      <c r="M23" s="5">
        <v>0.95189999999999997</v>
      </c>
      <c r="N23" s="5">
        <v>0.72760000000000002</v>
      </c>
      <c r="O23" s="5">
        <v>0.72609999999999997</v>
      </c>
      <c r="P23" s="5">
        <v>0.61350000000000005</v>
      </c>
      <c r="Q23" s="5">
        <v>0.61280000000000001</v>
      </c>
      <c r="R23" s="5">
        <v>1.1860999999999999</v>
      </c>
      <c r="S23" s="5">
        <v>1.1772</v>
      </c>
      <c r="T23" s="5">
        <v>0.74060000000000004</v>
      </c>
      <c r="U23" s="6">
        <v>0.74060000000000004</v>
      </c>
      <c r="V23" s="20"/>
      <c r="X23" s="26"/>
      <c r="Y23" s="37">
        <f t="shared" si="0"/>
        <v>-1.1476021645829424E-2</v>
      </c>
      <c r="Z23" s="38">
        <f t="shared" si="27"/>
        <v>-6.1599498851534935E-3</v>
      </c>
      <c r="AA23" s="38">
        <f t="shared" si="28"/>
        <v>-1.6499381273201966E-3</v>
      </c>
      <c r="AB23" s="38">
        <f t="shared" si="29"/>
        <v>-1.1409942950285801E-3</v>
      </c>
      <c r="AC23" s="38">
        <f t="shared" si="30"/>
        <v>-9.9243061396131465E-3</v>
      </c>
      <c r="AD23" s="39">
        <f t="shared" si="1"/>
        <v>-1.350074254083826E-4</v>
      </c>
      <c r="AE23" s="40">
        <f t="shared" si="2"/>
        <v>-5.0810362530588704E-3</v>
      </c>
      <c r="AF23" s="20"/>
      <c r="AH23" s="26"/>
      <c r="AI23" s="37">
        <f t="shared" si="3"/>
        <v>1.1476021645829424E-2</v>
      </c>
      <c r="AJ23" s="38">
        <f t="shared" si="4"/>
        <v>6.1599498851534935E-3</v>
      </c>
      <c r="AK23" s="38">
        <f t="shared" si="5"/>
        <v>1.6499381273201966E-3</v>
      </c>
      <c r="AL23" s="38">
        <f t="shared" si="6"/>
        <v>1.1409942950285801E-3</v>
      </c>
      <c r="AM23" s="38">
        <f t="shared" si="7"/>
        <v>9.9243061396131465E-3</v>
      </c>
      <c r="AN23" s="39">
        <f t="shared" si="8"/>
        <v>1.350074254083826E-4</v>
      </c>
      <c r="AO23" s="40">
        <f t="shared" si="9"/>
        <v>5.0810362530588704E-3</v>
      </c>
      <c r="AP23" s="20"/>
      <c r="AR23" s="26"/>
      <c r="AS23" s="37">
        <f t="shared" si="10"/>
        <v>-9.9056162975422312E-3</v>
      </c>
      <c r="AT23" s="38">
        <f t="shared" si="11"/>
        <v>-6.1599498851534935E-3</v>
      </c>
      <c r="AU23" s="38">
        <f t="shared" si="12"/>
        <v>-2.0615722924684672E-3</v>
      </c>
      <c r="AV23" s="38">
        <f t="shared" si="13"/>
        <v>-1.1409942950285801E-3</v>
      </c>
      <c r="AW23" s="38">
        <f t="shared" si="14"/>
        <v>-7.5035831717392368E-3</v>
      </c>
      <c r="AX23" s="39">
        <f t="shared" si="15"/>
        <v>0</v>
      </c>
      <c r="AY23" s="40">
        <f t="shared" si="16"/>
        <v>-4.4619526569886674E-3</v>
      </c>
      <c r="AZ23" s="20"/>
      <c r="BB23" s="26"/>
      <c r="BC23" s="37">
        <f t="shared" si="17"/>
        <v>9.9056162975422312E-3</v>
      </c>
      <c r="BD23" s="38">
        <f t="shared" si="18"/>
        <v>6.1599498851534935E-3</v>
      </c>
      <c r="BE23" s="38">
        <f t="shared" si="19"/>
        <v>2.0615722924684672E-3</v>
      </c>
      <c r="BF23" s="38">
        <f t="shared" si="20"/>
        <v>1.1409942950285801E-3</v>
      </c>
      <c r="BG23" s="38">
        <f t="shared" si="21"/>
        <v>7.5035831717392368E-3</v>
      </c>
      <c r="BH23" s="39">
        <f t="shared" si="22"/>
        <v>0</v>
      </c>
      <c r="BI23" s="40">
        <f t="shared" si="23"/>
        <v>4.4619526569886674E-3</v>
      </c>
      <c r="BJ23" s="20"/>
      <c r="BL23" s="26"/>
      <c r="BM23" s="83">
        <f t="shared" si="24"/>
        <v>-1.0690818971685827E-2</v>
      </c>
      <c r="BN23" s="49">
        <f t="shared" si="24"/>
        <v>-6.1599498851534935E-3</v>
      </c>
      <c r="BO23" s="49">
        <f t="shared" si="24"/>
        <v>-1.8557552098943319E-3</v>
      </c>
      <c r="BP23" s="49">
        <f t="shared" si="24"/>
        <v>-1.1409942950285801E-3</v>
      </c>
      <c r="BQ23" s="49">
        <f t="shared" si="24"/>
        <v>-8.7139446556761917E-3</v>
      </c>
      <c r="BR23" s="84">
        <f t="shared" si="24"/>
        <v>-6.7503712704191298E-5</v>
      </c>
      <c r="BS23" s="51">
        <f t="shared" si="25"/>
        <v>-4.7714944550237689E-3</v>
      </c>
      <c r="BT23" s="20"/>
      <c r="BV23" s="26"/>
      <c r="BW23" s="83">
        <f t="shared" si="26"/>
        <v>1.0690818971685827E-2</v>
      </c>
      <c r="BX23" s="49">
        <f t="shared" si="26"/>
        <v>6.1599498851534935E-3</v>
      </c>
      <c r="BY23" s="49">
        <f t="shared" si="26"/>
        <v>1.8557552098943319E-3</v>
      </c>
      <c r="BZ23" s="49">
        <f t="shared" si="26"/>
        <v>1.1409942950285801E-3</v>
      </c>
      <c r="CA23" s="49">
        <f t="shared" si="26"/>
        <v>8.7139446556761917E-3</v>
      </c>
      <c r="CB23" s="84">
        <f t="shared" si="26"/>
        <v>6.7503712704191298E-5</v>
      </c>
      <c r="CC23" s="51">
        <f t="shared" si="31"/>
        <v>4.7714944550237689E-3</v>
      </c>
      <c r="CD23" s="20"/>
    </row>
    <row r="24" spans="2:82" x14ac:dyDescent="0.3">
      <c r="B24" s="26"/>
      <c r="C24" s="17" t="s">
        <v>11</v>
      </c>
      <c r="D24" s="227">
        <f>AVERAGE(BI7:BI36)</f>
        <v>5.4394728550832367E-3</v>
      </c>
      <c r="E24" s="228"/>
      <c r="F24" s="20"/>
      <c r="G24" s="2"/>
      <c r="H24" s="26"/>
      <c r="I24" s="29">
        <v>44778</v>
      </c>
      <c r="J24" s="5">
        <v>1.0793999999999999</v>
      </c>
      <c r="K24" s="5">
        <v>1.0718000000000001</v>
      </c>
      <c r="L24" s="5">
        <v>0.96789999999999998</v>
      </c>
      <c r="M24" s="5">
        <v>0.95779999999999998</v>
      </c>
      <c r="N24" s="5">
        <v>0.73429999999999995</v>
      </c>
      <c r="O24" s="5">
        <v>0.72729999999999995</v>
      </c>
      <c r="P24" s="5">
        <v>0.61860000000000004</v>
      </c>
      <c r="Q24" s="5">
        <v>0.61350000000000005</v>
      </c>
      <c r="R24" s="5">
        <v>1.194</v>
      </c>
      <c r="S24" s="5">
        <v>1.1890000000000001</v>
      </c>
      <c r="T24" s="5">
        <v>0.75260000000000005</v>
      </c>
      <c r="U24" s="6">
        <v>0.74070000000000003</v>
      </c>
      <c r="V24" s="20"/>
      <c r="X24" s="26"/>
      <c r="Y24" s="37">
        <f t="shared" si="0"/>
        <v>-6.8569310600443394E-3</v>
      </c>
      <c r="Z24" s="38">
        <f t="shared" si="27"/>
        <v>-1.0434962289492714E-2</v>
      </c>
      <c r="AA24" s="38">
        <f t="shared" si="28"/>
        <v>-9.5328884652049663E-3</v>
      </c>
      <c r="AB24" s="38">
        <f t="shared" si="29"/>
        <v>-7.9236739974125232E-3</v>
      </c>
      <c r="AC24" s="38">
        <f t="shared" si="30"/>
        <v>-3.9373376895366734E-3</v>
      </c>
      <c r="AD24" s="39">
        <f t="shared" si="1"/>
        <v>-1.5550239234449672E-2</v>
      </c>
      <c r="AE24" s="40">
        <f t="shared" si="2"/>
        <v>-9.0393387893568169E-3</v>
      </c>
      <c r="AF24" s="20"/>
      <c r="AH24" s="26"/>
      <c r="AI24" s="37">
        <f t="shared" si="3"/>
        <v>6.8569310600443394E-3</v>
      </c>
      <c r="AJ24" s="38">
        <f t="shared" si="4"/>
        <v>1.0434962289492714E-2</v>
      </c>
      <c r="AK24" s="38">
        <f t="shared" si="5"/>
        <v>9.5328884652049663E-3</v>
      </c>
      <c r="AL24" s="38">
        <f t="shared" si="6"/>
        <v>7.9236739974125232E-3</v>
      </c>
      <c r="AM24" s="38">
        <f t="shared" si="7"/>
        <v>3.9373376895366734E-3</v>
      </c>
      <c r="AN24" s="39">
        <f t="shared" si="8"/>
        <v>1.5550239234449672E-2</v>
      </c>
      <c r="AO24" s="40">
        <f t="shared" si="9"/>
        <v>9.0393387893568169E-3</v>
      </c>
      <c r="AP24" s="20"/>
      <c r="AR24" s="26"/>
      <c r="AS24" s="37">
        <f t="shared" si="10"/>
        <v>-7.0409486751897626E-3</v>
      </c>
      <c r="AT24" s="38">
        <f t="shared" si="11"/>
        <v>-1.0434962289492714E-2</v>
      </c>
      <c r="AU24" s="38">
        <f t="shared" si="12"/>
        <v>-9.5328884652049663E-3</v>
      </c>
      <c r="AV24" s="38">
        <f t="shared" si="13"/>
        <v>-8.2444228903976614E-3</v>
      </c>
      <c r="AW24" s="38">
        <f t="shared" si="14"/>
        <v>-4.1876046901171641E-3</v>
      </c>
      <c r="AX24" s="39">
        <f t="shared" si="15"/>
        <v>-1.5811852245548791E-2</v>
      </c>
      <c r="AY24" s="40">
        <f t="shared" si="16"/>
        <v>-9.2087798759918436E-3</v>
      </c>
      <c r="AZ24" s="20"/>
      <c r="BB24" s="26"/>
      <c r="BC24" s="37">
        <f t="shared" si="17"/>
        <v>7.0409486751897626E-3</v>
      </c>
      <c r="BD24" s="38">
        <f t="shared" si="18"/>
        <v>1.0434962289492714E-2</v>
      </c>
      <c r="BE24" s="38">
        <f t="shared" si="19"/>
        <v>9.5328884652049663E-3</v>
      </c>
      <c r="BF24" s="38">
        <f t="shared" si="20"/>
        <v>8.2444228903976614E-3</v>
      </c>
      <c r="BG24" s="38">
        <f t="shared" si="21"/>
        <v>4.1876046901171641E-3</v>
      </c>
      <c r="BH24" s="39">
        <f t="shared" si="22"/>
        <v>1.5811852245548791E-2</v>
      </c>
      <c r="BI24" s="40">
        <f t="shared" si="23"/>
        <v>9.2087798759918436E-3</v>
      </c>
      <c r="BJ24" s="20"/>
      <c r="BL24" s="26"/>
      <c r="BM24" s="83">
        <f t="shared" si="24"/>
        <v>-6.9489398676170506E-3</v>
      </c>
      <c r="BN24" s="49">
        <f t="shared" si="24"/>
        <v>-1.0434962289492714E-2</v>
      </c>
      <c r="BO24" s="49">
        <f t="shared" si="24"/>
        <v>-9.5328884652049663E-3</v>
      </c>
      <c r="BP24" s="49">
        <f t="shared" si="24"/>
        <v>-8.0840484439050932E-3</v>
      </c>
      <c r="BQ24" s="49">
        <f t="shared" si="24"/>
        <v>-4.0624711898269187E-3</v>
      </c>
      <c r="BR24" s="84">
        <f t="shared" si="24"/>
        <v>-1.5681045739999233E-2</v>
      </c>
      <c r="BS24" s="51">
        <f t="shared" si="25"/>
        <v>-9.1240593326743294E-3</v>
      </c>
      <c r="BT24" s="20"/>
      <c r="BV24" s="26"/>
      <c r="BW24" s="83">
        <f t="shared" si="26"/>
        <v>6.9489398676170506E-3</v>
      </c>
      <c r="BX24" s="49">
        <f t="shared" si="26"/>
        <v>1.0434962289492714E-2</v>
      </c>
      <c r="BY24" s="49">
        <f t="shared" si="26"/>
        <v>9.5328884652049663E-3</v>
      </c>
      <c r="BZ24" s="49">
        <f t="shared" si="26"/>
        <v>8.0840484439050932E-3</v>
      </c>
      <c r="CA24" s="49">
        <f t="shared" si="26"/>
        <v>4.0624711898269187E-3</v>
      </c>
      <c r="CB24" s="84">
        <f t="shared" si="26"/>
        <v>1.5681045739999233E-2</v>
      </c>
      <c r="CC24" s="51">
        <f t="shared" si="31"/>
        <v>9.1240593326743294E-3</v>
      </c>
      <c r="CD24" s="20"/>
    </row>
    <row r="25" spans="2:82" x14ac:dyDescent="0.3">
      <c r="B25" s="26"/>
      <c r="C25" s="17" t="s">
        <v>12</v>
      </c>
      <c r="D25" s="227">
        <f>_xlfn.STDEV.P(BI7:BI36)</f>
        <v>3.1855583384406121E-3</v>
      </c>
      <c r="E25" s="228"/>
      <c r="F25" s="20"/>
      <c r="G25" s="2"/>
      <c r="H25" s="26"/>
      <c r="I25" s="29">
        <v>44777</v>
      </c>
      <c r="J25" s="5">
        <v>1.075</v>
      </c>
      <c r="K25" s="5">
        <v>1.0791999999999999</v>
      </c>
      <c r="L25" s="5">
        <v>0.95909999999999995</v>
      </c>
      <c r="M25" s="5">
        <v>0.96789999999999998</v>
      </c>
      <c r="N25" s="5">
        <v>0.73480000000000001</v>
      </c>
      <c r="O25" s="5">
        <v>0.73429999999999995</v>
      </c>
      <c r="P25" s="5">
        <v>0.61499999999999999</v>
      </c>
      <c r="Q25" s="5">
        <v>0.61839999999999995</v>
      </c>
      <c r="R25" s="5">
        <v>1.1909000000000001</v>
      </c>
      <c r="S25" s="5">
        <v>1.1937</v>
      </c>
      <c r="T25" s="5">
        <v>0.747</v>
      </c>
      <c r="U25" s="6">
        <v>0.75239999999999996</v>
      </c>
      <c r="V25" s="20"/>
      <c r="X25" s="26"/>
      <c r="Y25" s="37">
        <f t="shared" si="0"/>
        <v>3.9069767441860291E-3</v>
      </c>
      <c r="Z25" s="38">
        <f t="shared" si="27"/>
        <v>9.1752684808675111E-3</v>
      </c>
      <c r="AA25" s="38">
        <f t="shared" si="28"/>
        <v>-6.8045726728369071E-4</v>
      </c>
      <c r="AB25" s="38">
        <f t="shared" si="29"/>
        <v>5.5284552845527787E-3</v>
      </c>
      <c r="AC25" s="38">
        <f t="shared" si="30"/>
        <v>2.3511629859769194E-3</v>
      </c>
      <c r="AD25" s="39">
        <f t="shared" si="1"/>
        <v>7.2289156626505497E-3</v>
      </c>
      <c r="AE25" s="40">
        <f t="shared" si="2"/>
        <v>4.5850536484916826E-3</v>
      </c>
      <c r="AF25" s="20"/>
      <c r="AH25" s="26"/>
      <c r="AI25" s="37">
        <f t="shared" si="3"/>
        <v>3.9069767441860291E-3</v>
      </c>
      <c r="AJ25" s="38">
        <f t="shared" si="4"/>
        <v>9.1752684808675111E-3</v>
      </c>
      <c r="AK25" s="38">
        <f t="shared" si="5"/>
        <v>6.8045726728369071E-4</v>
      </c>
      <c r="AL25" s="38">
        <f t="shared" si="6"/>
        <v>5.5284552845527787E-3</v>
      </c>
      <c r="AM25" s="38">
        <f t="shared" si="7"/>
        <v>2.3511629859769194E-3</v>
      </c>
      <c r="AN25" s="39">
        <f t="shared" si="8"/>
        <v>7.2289156626505497E-3</v>
      </c>
      <c r="AO25" s="40">
        <f t="shared" si="9"/>
        <v>4.8118727375862464E-3</v>
      </c>
      <c r="AP25" s="20"/>
      <c r="AR25" s="26"/>
      <c r="AS25" s="37">
        <f t="shared" si="10"/>
        <v>3.9069767441860291E-3</v>
      </c>
      <c r="AT25" s="38">
        <f t="shared" si="11"/>
        <v>9.1752684808675111E-3</v>
      </c>
      <c r="AU25" s="38">
        <f t="shared" si="12"/>
        <v>-6.8045726728369071E-4</v>
      </c>
      <c r="AV25" s="38">
        <f t="shared" si="13"/>
        <v>5.5284552845527787E-3</v>
      </c>
      <c r="AW25" s="38">
        <f t="shared" si="14"/>
        <v>2.3511629859769194E-3</v>
      </c>
      <c r="AX25" s="39">
        <f t="shared" si="15"/>
        <v>7.2289156626505497E-3</v>
      </c>
      <c r="AY25" s="40">
        <f t="shared" si="16"/>
        <v>4.5850536484916826E-3</v>
      </c>
      <c r="AZ25" s="20"/>
      <c r="BB25" s="26"/>
      <c r="BC25" s="37">
        <f t="shared" si="17"/>
        <v>3.9069767441860291E-3</v>
      </c>
      <c r="BD25" s="38">
        <f t="shared" si="18"/>
        <v>9.1752684808675111E-3</v>
      </c>
      <c r="BE25" s="38">
        <f t="shared" si="19"/>
        <v>6.8045726728369071E-4</v>
      </c>
      <c r="BF25" s="38">
        <f t="shared" si="20"/>
        <v>5.5284552845527787E-3</v>
      </c>
      <c r="BG25" s="38">
        <f t="shared" si="21"/>
        <v>2.3511629859769194E-3</v>
      </c>
      <c r="BH25" s="39">
        <f t="shared" si="22"/>
        <v>7.2289156626505497E-3</v>
      </c>
      <c r="BI25" s="40">
        <f t="shared" si="23"/>
        <v>4.8118727375862464E-3</v>
      </c>
      <c r="BJ25" s="20"/>
      <c r="BL25" s="26"/>
      <c r="BM25" s="83">
        <f t="shared" si="24"/>
        <v>3.9069767441860291E-3</v>
      </c>
      <c r="BN25" s="49">
        <f t="shared" si="24"/>
        <v>9.1752684808675111E-3</v>
      </c>
      <c r="BO25" s="49">
        <f t="shared" si="24"/>
        <v>-6.8045726728369071E-4</v>
      </c>
      <c r="BP25" s="49">
        <f t="shared" si="24"/>
        <v>5.5284552845527787E-3</v>
      </c>
      <c r="BQ25" s="49">
        <f t="shared" si="24"/>
        <v>2.3511629859769194E-3</v>
      </c>
      <c r="BR25" s="84">
        <f t="shared" si="24"/>
        <v>7.2289156626505497E-3</v>
      </c>
      <c r="BS25" s="51">
        <f t="shared" si="25"/>
        <v>4.5850536484916826E-3</v>
      </c>
      <c r="BT25" s="20"/>
      <c r="BV25" s="26"/>
      <c r="BW25" s="83">
        <f t="shared" si="26"/>
        <v>3.9069767441860291E-3</v>
      </c>
      <c r="BX25" s="49">
        <f t="shared" si="26"/>
        <v>9.1752684808675111E-3</v>
      </c>
      <c r="BY25" s="49">
        <f t="shared" si="26"/>
        <v>6.8045726728369071E-4</v>
      </c>
      <c r="BZ25" s="49">
        <f t="shared" si="26"/>
        <v>5.5284552845527787E-3</v>
      </c>
      <c r="CA25" s="49">
        <f t="shared" si="26"/>
        <v>2.3511629859769194E-3</v>
      </c>
      <c r="CB25" s="84">
        <f t="shared" si="26"/>
        <v>7.2289156626505497E-3</v>
      </c>
      <c r="CC25" s="51">
        <f t="shared" si="31"/>
        <v>4.8118727375862464E-3</v>
      </c>
      <c r="CD25" s="20"/>
    </row>
    <row r="26" spans="2:82" x14ac:dyDescent="0.3">
      <c r="B26" s="26"/>
      <c r="C26" s="18" t="s">
        <v>13</v>
      </c>
      <c r="D26" s="225">
        <f>(BI42-D24)/D25</f>
        <v>-1.1281188791183621</v>
      </c>
      <c r="E26" s="226"/>
      <c r="F26" s="20"/>
      <c r="G26" s="2"/>
      <c r="H26" s="26"/>
      <c r="I26" s="29">
        <v>44776</v>
      </c>
      <c r="J26" s="5">
        <v>1.0847</v>
      </c>
      <c r="K26" s="5">
        <v>1.075</v>
      </c>
      <c r="L26" s="5">
        <v>0.96709999999999996</v>
      </c>
      <c r="M26" s="5">
        <v>0.95909999999999995</v>
      </c>
      <c r="N26" s="5">
        <v>0.73850000000000005</v>
      </c>
      <c r="O26" s="5">
        <v>0.73480000000000001</v>
      </c>
      <c r="P26" s="5">
        <v>0.61670000000000003</v>
      </c>
      <c r="Q26" s="5">
        <v>0.61499999999999999</v>
      </c>
      <c r="R26" s="5">
        <v>1.1994</v>
      </c>
      <c r="S26" s="5">
        <v>1.1909000000000001</v>
      </c>
      <c r="T26" s="5">
        <v>0.75080000000000002</v>
      </c>
      <c r="U26" s="6">
        <v>0.747</v>
      </c>
      <c r="V26" s="20"/>
      <c r="X26" s="26"/>
      <c r="Y26" s="37">
        <f t="shared" si="0"/>
        <v>-8.942564764451039E-3</v>
      </c>
      <c r="Z26" s="38">
        <f t="shared" si="27"/>
        <v>-8.2721538620618429E-3</v>
      </c>
      <c r="AA26" s="38">
        <f t="shared" si="28"/>
        <v>-5.0101557210562439E-3</v>
      </c>
      <c r="AB26" s="38">
        <f t="shared" si="29"/>
        <v>-2.9182879377432293E-3</v>
      </c>
      <c r="AC26" s="38">
        <f t="shared" si="30"/>
        <v>-7.1696540225093296E-3</v>
      </c>
      <c r="AD26" s="39">
        <f t="shared" si="1"/>
        <v>-5.1937674790251895E-3</v>
      </c>
      <c r="AE26" s="40">
        <f t="shared" si="2"/>
        <v>-6.2510972978078129E-3</v>
      </c>
      <c r="AF26" s="20"/>
      <c r="AH26" s="26"/>
      <c r="AI26" s="37">
        <f t="shared" si="3"/>
        <v>8.942564764451039E-3</v>
      </c>
      <c r="AJ26" s="38">
        <f t="shared" si="4"/>
        <v>8.2721538620618429E-3</v>
      </c>
      <c r="AK26" s="38">
        <f t="shared" si="5"/>
        <v>5.0101557210562439E-3</v>
      </c>
      <c r="AL26" s="38">
        <f t="shared" si="6"/>
        <v>2.9182879377432293E-3</v>
      </c>
      <c r="AM26" s="38">
        <f t="shared" si="7"/>
        <v>7.1696540225093296E-3</v>
      </c>
      <c r="AN26" s="39">
        <f t="shared" si="8"/>
        <v>5.1937674790251895E-3</v>
      </c>
      <c r="AO26" s="40">
        <f t="shared" si="9"/>
        <v>6.2510972978078129E-3</v>
      </c>
      <c r="AP26" s="20"/>
      <c r="AR26" s="26"/>
      <c r="AS26" s="37">
        <f t="shared" si="10"/>
        <v>-8.942564764451039E-3</v>
      </c>
      <c r="AT26" s="38">
        <f t="shared" si="11"/>
        <v>-8.2721538620618429E-3</v>
      </c>
      <c r="AU26" s="38">
        <f t="shared" si="12"/>
        <v>-5.0101557210562439E-3</v>
      </c>
      <c r="AV26" s="38">
        <f t="shared" si="13"/>
        <v>-2.7566077509324385E-3</v>
      </c>
      <c r="AW26" s="38">
        <f t="shared" si="14"/>
        <v>-7.0868767717191528E-3</v>
      </c>
      <c r="AX26" s="39">
        <f t="shared" si="15"/>
        <v>-5.061267980820492E-3</v>
      </c>
      <c r="AY26" s="40">
        <f t="shared" si="16"/>
        <v>-6.1882711418402014E-3</v>
      </c>
      <c r="AZ26" s="20"/>
      <c r="BB26" s="26"/>
      <c r="BC26" s="37">
        <f t="shared" si="17"/>
        <v>8.942564764451039E-3</v>
      </c>
      <c r="BD26" s="38">
        <f t="shared" si="18"/>
        <v>8.2721538620618429E-3</v>
      </c>
      <c r="BE26" s="38">
        <f t="shared" si="19"/>
        <v>5.0101557210562439E-3</v>
      </c>
      <c r="BF26" s="38">
        <f t="shared" si="20"/>
        <v>2.7566077509324385E-3</v>
      </c>
      <c r="BG26" s="38">
        <f t="shared" si="21"/>
        <v>7.0868767717191528E-3</v>
      </c>
      <c r="BH26" s="39">
        <f t="shared" si="22"/>
        <v>5.061267980820492E-3</v>
      </c>
      <c r="BI26" s="40">
        <f t="shared" si="23"/>
        <v>6.1882711418402014E-3</v>
      </c>
      <c r="BJ26" s="20"/>
      <c r="BL26" s="26"/>
      <c r="BM26" s="83">
        <f t="shared" si="24"/>
        <v>-8.942564764451039E-3</v>
      </c>
      <c r="BN26" s="49">
        <f t="shared" si="24"/>
        <v>-8.2721538620618429E-3</v>
      </c>
      <c r="BO26" s="49">
        <f t="shared" si="24"/>
        <v>-5.0101557210562439E-3</v>
      </c>
      <c r="BP26" s="49">
        <f t="shared" si="24"/>
        <v>-2.8374478443378339E-3</v>
      </c>
      <c r="BQ26" s="49">
        <f t="shared" si="24"/>
        <v>-7.1282653971142407E-3</v>
      </c>
      <c r="BR26" s="84">
        <f t="shared" si="24"/>
        <v>-5.1275177299228408E-3</v>
      </c>
      <c r="BS26" s="51">
        <f t="shared" si="25"/>
        <v>-6.2196842198240067E-3</v>
      </c>
      <c r="BT26" s="20"/>
      <c r="BV26" s="26"/>
      <c r="BW26" s="83">
        <f t="shared" si="26"/>
        <v>8.942564764451039E-3</v>
      </c>
      <c r="BX26" s="49">
        <f t="shared" si="26"/>
        <v>8.2721538620618429E-3</v>
      </c>
      <c r="BY26" s="49">
        <f t="shared" si="26"/>
        <v>5.0101557210562439E-3</v>
      </c>
      <c r="BZ26" s="49">
        <f t="shared" si="26"/>
        <v>2.8374478443378339E-3</v>
      </c>
      <c r="CA26" s="49">
        <f t="shared" si="26"/>
        <v>7.1282653971142407E-3</v>
      </c>
      <c r="CB26" s="84">
        <f t="shared" si="26"/>
        <v>5.1275177299228408E-3</v>
      </c>
      <c r="CC26" s="51">
        <f t="shared" si="31"/>
        <v>6.2196842198240067E-3</v>
      </c>
      <c r="CD26" s="20"/>
    </row>
    <row r="27" spans="2:82" ht="18" x14ac:dyDescent="0.35">
      <c r="B27" s="26"/>
      <c r="C27" s="222" t="s">
        <v>15</v>
      </c>
      <c r="D27" s="223"/>
      <c r="E27" s="224"/>
      <c r="F27" s="20"/>
      <c r="G27" s="2"/>
      <c r="H27" s="26"/>
      <c r="I27" s="29">
        <v>44775</v>
      </c>
      <c r="J27" s="5">
        <v>1.0814999999999999</v>
      </c>
      <c r="K27" s="5">
        <v>1.0847</v>
      </c>
      <c r="L27" s="5">
        <v>0.9758</v>
      </c>
      <c r="M27" s="5">
        <v>0.96709999999999996</v>
      </c>
      <c r="N27" s="5">
        <v>0.74009999999999998</v>
      </c>
      <c r="O27" s="5">
        <v>0.73850000000000005</v>
      </c>
      <c r="P27" s="5">
        <v>0.62009999999999998</v>
      </c>
      <c r="Q27" s="5">
        <v>0.61680000000000001</v>
      </c>
      <c r="R27" s="5">
        <v>1.1997</v>
      </c>
      <c r="S27" s="5">
        <v>1.1995</v>
      </c>
      <c r="T27" s="5">
        <v>0.75980000000000003</v>
      </c>
      <c r="U27" s="6">
        <v>0.75090000000000001</v>
      </c>
      <c r="V27" s="20"/>
      <c r="X27" s="26"/>
      <c r="Y27" s="37">
        <f t="shared" si="0"/>
        <v>3.1443632664386106E-3</v>
      </c>
      <c r="Z27" s="38">
        <f t="shared" si="27"/>
        <v>-8.6109687339826491E-3</v>
      </c>
      <c r="AA27" s="38">
        <f t="shared" si="28"/>
        <v>-2.0270270270269538E-3</v>
      </c>
      <c r="AB27" s="38">
        <f t="shared" si="29"/>
        <v>-5.1612903225806139E-3</v>
      </c>
      <c r="AC27" s="38">
        <f t="shared" si="30"/>
        <v>1.6676394563493535E-4</v>
      </c>
      <c r="AD27" s="39">
        <f t="shared" si="1"/>
        <v>-1.1453396524486625E-2</v>
      </c>
      <c r="AE27" s="40">
        <f t="shared" si="2"/>
        <v>-3.9902592326672157E-3</v>
      </c>
      <c r="AF27" s="20"/>
      <c r="AH27" s="26"/>
      <c r="AI27" s="37">
        <f t="shared" si="3"/>
        <v>3.1443632664386106E-3</v>
      </c>
      <c r="AJ27" s="38">
        <f t="shared" si="4"/>
        <v>8.6109687339826491E-3</v>
      </c>
      <c r="AK27" s="38">
        <f t="shared" si="5"/>
        <v>2.0270270270269538E-3</v>
      </c>
      <c r="AL27" s="38">
        <f t="shared" si="6"/>
        <v>5.1612903225806139E-3</v>
      </c>
      <c r="AM27" s="38">
        <f t="shared" si="7"/>
        <v>1.6676394563493535E-4</v>
      </c>
      <c r="AN27" s="39">
        <f t="shared" si="8"/>
        <v>1.1453396524486625E-2</v>
      </c>
      <c r="AO27" s="40">
        <f t="shared" si="9"/>
        <v>5.0939683033583982E-3</v>
      </c>
      <c r="AP27" s="20"/>
      <c r="AR27" s="26"/>
      <c r="AS27" s="37">
        <f t="shared" si="10"/>
        <v>2.9588534442904226E-3</v>
      </c>
      <c r="AT27" s="38">
        <f t="shared" si="11"/>
        <v>-8.9157614265218711E-3</v>
      </c>
      <c r="AU27" s="38">
        <f t="shared" si="12"/>
        <v>-2.1618700175651058E-3</v>
      </c>
      <c r="AV27" s="38">
        <f t="shared" si="13"/>
        <v>-5.3217223028543294E-3</v>
      </c>
      <c r="AW27" s="38">
        <f t="shared" si="14"/>
        <v>-1.6670834375258646E-4</v>
      </c>
      <c r="AX27" s="39">
        <f t="shared" si="15"/>
        <v>-1.1713608844432771E-2</v>
      </c>
      <c r="AY27" s="40">
        <f t="shared" si="16"/>
        <v>-4.220136248472707E-3</v>
      </c>
      <c r="AZ27" s="20"/>
      <c r="BB27" s="26"/>
      <c r="BC27" s="37">
        <f t="shared" si="17"/>
        <v>2.9588534442904226E-3</v>
      </c>
      <c r="BD27" s="38">
        <f t="shared" si="18"/>
        <v>8.9157614265218711E-3</v>
      </c>
      <c r="BE27" s="38">
        <f t="shared" si="19"/>
        <v>2.1618700175651058E-3</v>
      </c>
      <c r="BF27" s="38">
        <f t="shared" si="20"/>
        <v>5.3217223028543294E-3</v>
      </c>
      <c r="BG27" s="38">
        <f t="shared" si="21"/>
        <v>1.6670834375258646E-4</v>
      </c>
      <c r="BH27" s="39">
        <f t="shared" si="22"/>
        <v>1.1713608844432771E-2</v>
      </c>
      <c r="BI27" s="40">
        <f t="shared" si="23"/>
        <v>5.2064207299028472E-3</v>
      </c>
      <c r="BJ27" s="20"/>
      <c r="BL27" s="26"/>
      <c r="BM27" s="83">
        <f t="shared" si="24"/>
        <v>3.0516083553645164E-3</v>
      </c>
      <c r="BN27" s="49">
        <f t="shared" si="24"/>
        <v>-8.7633650802522601E-3</v>
      </c>
      <c r="BO27" s="49">
        <f t="shared" si="24"/>
        <v>-2.0944485222960298E-3</v>
      </c>
      <c r="BP27" s="49">
        <f t="shared" si="24"/>
        <v>-5.2415063127174717E-3</v>
      </c>
      <c r="BQ27" s="49">
        <f t="shared" si="24"/>
        <v>2.7800941174445479E-8</v>
      </c>
      <c r="BR27" s="84">
        <f t="shared" si="24"/>
        <v>-1.1583502684459698E-2</v>
      </c>
      <c r="BS27" s="51">
        <f t="shared" si="25"/>
        <v>-4.1051977405699618E-3</v>
      </c>
      <c r="BT27" s="20"/>
      <c r="BV27" s="26"/>
      <c r="BW27" s="83">
        <f t="shared" si="26"/>
        <v>3.0516083553645164E-3</v>
      </c>
      <c r="BX27" s="49">
        <f t="shared" si="26"/>
        <v>8.7633650802522601E-3</v>
      </c>
      <c r="BY27" s="49">
        <f t="shared" si="26"/>
        <v>2.0944485222960298E-3</v>
      </c>
      <c r="BZ27" s="49">
        <f t="shared" si="26"/>
        <v>5.2415063127174717E-3</v>
      </c>
      <c r="CA27" s="49">
        <f t="shared" si="26"/>
        <v>1.6673614469376089E-4</v>
      </c>
      <c r="CB27" s="84">
        <f t="shared" si="26"/>
        <v>1.1583502684459698E-2</v>
      </c>
      <c r="CC27" s="51">
        <f t="shared" si="31"/>
        <v>5.1501945166306231E-3</v>
      </c>
      <c r="CD27" s="20"/>
    </row>
    <row r="28" spans="2:82" x14ac:dyDescent="0.3">
      <c r="B28" s="26"/>
      <c r="C28" s="16" t="s">
        <v>10</v>
      </c>
      <c r="D28" s="229">
        <f>BS42</f>
        <v>1.7256583648528072E-3</v>
      </c>
      <c r="E28" s="230"/>
      <c r="F28" s="20"/>
      <c r="G28" s="2"/>
      <c r="H28" s="26"/>
      <c r="I28" s="29">
        <v>44774</v>
      </c>
      <c r="J28" s="5">
        <v>1.0748</v>
      </c>
      <c r="K28" s="5">
        <v>1.0812999999999999</v>
      </c>
      <c r="L28" s="5">
        <v>0.96009999999999995</v>
      </c>
      <c r="M28" s="5">
        <v>0.97550000000000003</v>
      </c>
      <c r="N28" s="5">
        <v>0.73419999999999996</v>
      </c>
      <c r="O28" s="5">
        <v>0.74</v>
      </c>
      <c r="P28" s="5">
        <v>0.61670000000000003</v>
      </c>
      <c r="Q28" s="5">
        <v>0.62</v>
      </c>
      <c r="R28" s="5">
        <v>1.1924999999999999</v>
      </c>
      <c r="S28" s="5">
        <v>1.1993</v>
      </c>
      <c r="T28" s="5">
        <v>0.75049999999999994</v>
      </c>
      <c r="U28" s="6">
        <v>0.75960000000000005</v>
      </c>
      <c r="V28" s="20"/>
      <c r="X28" s="26"/>
      <c r="Y28" s="37">
        <f t="shared" si="0"/>
        <v>6.5158707995903332E-3</v>
      </c>
      <c r="Z28" s="38">
        <f t="shared" si="27"/>
        <v>1.582838696240757E-2</v>
      </c>
      <c r="AA28" s="38">
        <f t="shared" si="28"/>
        <v>7.7624948930955177E-3</v>
      </c>
      <c r="AB28" s="38">
        <f t="shared" si="29"/>
        <v>5.188067444876752E-3</v>
      </c>
      <c r="AC28" s="38">
        <f t="shared" si="30"/>
        <v>5.4493628437289991E-3</v>
      </c>
      <c r="AD28" s="39">
        <f t="shared" si="1"/>
        <v>1.1990407673860922E-2</v>
      </c>
      <c r="AE28" s="40">
        <f t="shared" si="2"/>
        <v>8.7890984362600146E-3</v>
      </c>
      <c r="AF28" s="20"/>
      <c r="AH28" s="26"/>
      <c r="AI28" s="37">
        <f t="shared" si="3"/>
        <v>6.5158707995903332E-3</v>
      </c>
      <c r="AJ28" s="38">
        <f t="shared" si="4"/>
        <v>1.582838696240757E-2</v>
      </c>
      <c r="AK28" s="38">
        <f t="shared" si="5"/>
        <v>7.7624948930955177E-3</v>
      </c>
      <c r="AL28" s="38">
        <f t="shared" si="6"/>
        <v>5.188067444876752E-3</v>
      </c>
      <c r="AM28" s="38">
        <f t="shared" si="7"/>
        <v>5.4493628437289991E-3</v>
      </c>
      <c r="AN28" s="39">
        <f t="shared" si="8"/>
        <v>1.1990407673860922E-2</v>
      </c>
      <c r="AO28" s="40">
        <f t="shared" si="9"/>
        <v>8.7890984362600146E-3</v>
      </c>
      <c r="AP28" s="20"/>
      <c r="AR28" s="26"/>
      <c r="AS28" s="37">
        <f t="shared" si="10"/>
        <v>6.0476367696315134E-3</v>
      </c>
      <c r="AT28" s="38">
        <f t="shared" si="11"/>
        <v>1.60399958337674E-2</v>
      </c>
      <c r="AU28" s="38">
        <f t="shared" si="12"/>
        <v>7.8997548351948076E-3</v>
      </c>
      <c r="AV28" s="38">
        <f t="shared" si="13"/>
        <v>5.3510621047510448E-3</v>
      </c>
      <c r="AW28" s="38">
        <f t="shared" si="14"/>
        <v>5.7023060796646879E-3</v>
      </c>
      <c r="AX28" s="39">
        <f t="shared" si="15"/>
        <v>1.2125249833444516E-2</v>
      </c>
      <c r="AY28" s="40">
        <f t="shared" si="16"/>
        <v>8.8610009094089951E-3</v>
      </c>
      <c r="AZ28" s="20"/>
      <c r="BB28" s="26"/>
      <c r="BC28" s="37">
        <f t="shared" si="17"/>
        <v>6.0476367696315134E-3</v>
      </c>
      <c r="BD28" s="38">
        <f t="shared" si="18"/>
        <v>1.60399958337674E-2</v>
      </c>
      <c r="BE28" s="38">
        <f t="shared" si="19"/>
        <v>7.8997548351948076E-3</v>
      </c>
      <c r="BF28" s="38">
        <f t="shared" si="20"/>
        <v>5.3510621047510448E-3</v>
      </c>
      <c r="BG28" s="38">
        <f t="shared" si="21"/>
        <v>5.7023060796646879E-3</v>
      </c>
      <c r="BH28" s="39">
        <f t="shared" si="22"/>
        <v>1.2125249833444516E-2</v>
      </c>
      <c r="BI28" s="40">
        <f t="shared" si="23"/>
        <v>8.8610009094089951E-3</v>
      </c>
      <c r="BJ28" s="20"/>
      <c r="BL28" s="26"/>
      <c r="BM28" s="83">
        <f t="shared" si="24"/>
        <v>6.2817537846109233E-3</v>
      </c>
      <c r="BN28" s="49">
        <f t="shared" si="24"/>
        <v>1.5934191398087487E-2</v>
      </c>
      <c r="BO28" s="49">
        <f t="shared" si="24"/>
        <v>7.8311248641451635E-3</v>
      </c>
      <c r="BP28" s="49">
        <f t="shared" si="24"/>
        <v>5.269564774813898E-3</v>
      </c>
      <c r="BQ28" s="49">
        <f t="shared" si="24"/>
        <v>5.5758344616968439E-3</v>
      </c>
      <c r="BR28" s="84">
        <f t="shared" si="24"/>
        <v>1.205782875365272E-2</v>
      </c>
      <c r="BS28" s="51">
        <f t="shared" si="25"/>
        <v>8.8250496728345049E-3</v>
      </c>
      <c r="BT28" s="20"/>
      <c r="BV28" s="26"/>
      <c r="BW28" s="83">
        <f t="shared" si="26"/>
        <v>6.2817537846109233E-3</v>
      </c>
      <c r="BX28" s="49">
        <f t="shared" si="26"/>
        <v>1.5934191398087487E-2</v>
      </c>
      <c r="BY28" s="49">
        <f t="shared" si="26"/>
        <v>7.8311248641451635E-3</v>
      </c>
      <c r="BZ28" s="49">
        <f t="shared" si="26"/>
        <v>5.269564774813898E-3</v>
      </c>
      <c r="CA28" s="49">
        <f t="shared" si="26"/>
        <v>5.5758344616968439E-3</v>
      </c>
      <c r="CB28" s="84">
        <f t="shared" si="26"/>
        <v>1.205782875365272E-2</v>
      </c>
      <c r="CC28" s="51">
        <f t="shared" si="31"/>
        <v>8.8250496728345049E-3</v>
      </c>
      <c r="CD28" s="20"/>
    </row>
    <row r="29" spans="2:82" x14ac:dyDescent="0.3">
      <c r="B29" s="26"/>
      <c r="C29" s="17" t="s">
        <v>11</v>
      </c>
      <c r="D29" s="227">
        <f>AVERAGE(CC7:CC36)</f>
        <v>5.4953869259312471E-3</v>
      </c>
      <c r="E29" s="228"/>
      <c r="F29" s="20"/>
      <c r="H29" s="26"/>
      <c r="I29" s="29">
        <v>44771</v>
      </c>
      <c r="J29" s="5">
        <v>1.0659000000000001</v>
      </c>
      <c r="K29" s="5">
        <v>1.0743</v>
      </c>
      <c r="L29" s="5">
        <v>0.95350000000000001</v>
      </c>
      <c r="M29" s="5">
        <v>0.96030000000000004</v>
      </c>
      <c r="N29" s="5">
        <v>0.73009999999999997</v>
      </c>
      <c r="O29" s="5">
        <v>0.73429999999999995</v>
      </c>
      <c r="P29" s="5">
        <v>0.61129999999999995</v>
      </c>
      <c r="Q29" s="5">
        <v>0.61680000000000001</v>
      </c>
      <c r="R29" s="5">
        <v>1.1831</v>
      </c>
      <c r="S29" s="5">
        <v>1.1928000000000001</v>
      </c>
      <c r="T29" s="5">
        <v>0.74450000000000005</v>
      </c>
      <c r="U29" s="6">
        <v>0.75060000000000004</v>
      </c>
      <c r="V29" s="20"/>
      <c r="X29" s="26"/>
      <c r="Y29" s="37">
        <f t="shared" si="0"/>
        <v>7.6915861551449067E-3</v>
      </c>
      <c r="Z29" s="38">
        <f t="shared" si="27"/>
        <v>7.026006711409437E-3</v>
      </c>
      <c r="AA29" s="38">
        <f t="shared" si="28"/>
        <v>5.6149000273897466E-3</v>
      </c>
      <c r="AB29" s="38">
        <f t="shared" si="29"/>
        <v>8.832188420019562E-3</v>
      </c>
      <c r="AC29" s="38">
        <f t="shared" si="30"/>
        <v>8.0283951660610701E-3</v>
      </c>
      <c r="AD29" s="39">
        <f t="shared" si="1"/>
        <v>7.922653417483572E-3</v>
      </c>
      <c r="AE29" s="40">
        <f t="shared" si="2"/>
        <v>7.5192883162513817E-3</v>
      </c>
      <c r="AF29" s="20"/>
      <c r="AH29" s="26"/>
      <c r="AI29" s="37">
        <f t="shared" si="3"/>
        <v>7.6915861551449067E-3</v>
      </c>
      <c r="AJ29" s="38">
        <f t="shared" si="4"/>
        <v>7.026006711409437E-3</v>
      </c>
      <c r="AK29" s="38">
        <f t="shared" si="5"/>
        <v>5.6149000273897466E-3</v>
      </c>
      <c r="AL29" s="38">
        <f t="shared" si="6"/>
        <v>8.832188420019562E-3</v>
      </c>
      <c r="AM29" s="38">
        <f t="shared" si="7"/>
        <v>8.0283951660610701E-3</v>
      </c>
      <c r="AN29" s="39">
        <f t="shared" si="8"/>
        <v>7.922653417483572E-3</v>
      </c>
      <c r="AO29" s="40">
        <f t="shared" si="9"/>
        <v>7.5192883162513817E-3</v>
      </c>
      <c r="AP29" s="20"/>
      <c r="AR29" s="26"/>
      <c r="AS29" s="37">
        <f t="shared" si="10"/>
        <v>7.8806642274134187E-3</v>
      </c>
      <c r="AT29" s="38">
        <f t="shared" si="11"/>
        <v>7.1316203460933701E-3</v>
      </c>
      <c r="AU29" s="38">
        <f t="shared" si="12"/>
        <v>5.7526366251198216E-3</v>
      </c>
      <c r="AV29" s="38">
        <f t="shared" si="13"/>
        <v>8.9972190413873075E-3</v>
      </c>
      <c r="AW29" s="38">
        <f t="shared" si="14"/>
        <v>8.1987997633336494E-3</v>
      </c>
      <c r="AX29" s="39">
        <f t="shared" si="15"/>
        <v>8.1934184016118124E-3</v>
      </c>
      <c r="AY29" s="40">
        <f t="shared" si="16"/>
        <v>7.6923930674932311E-3</v>
      </c>
      <c r="AZ29" s="20"/>
      <c r="BB29" s="26"/>
      <c r="BC29" s="37">
        <f t="shared" si="17"/>
        <v>7.8806642274134187E-3</v>
      </c>
      <c r="BD29" s="38">
        <f t="shared" si="18"/>
        <v>7.1316203460933701E-3</v>
      </c>
      <c r="BE29" s="38">
        <f t="shared" si="19"/>
        <v>5.7526366251198216E-3</v>
      </c>
      <c r="BF29" s="38">
        <f t="shared" si="20"/>
        <v>8.9972190413873075E-3</v>
      </c>
      <c r="BG29" s="38">
        <f t="shared" si="21"/>
        <v>8.1987997633336494E-3</v>
      </c>
      <c r="BH29" s="39">
        <f t="shared" si="22"/>
        <v>8.1934184016118124E-3</v>
      </c>
      <c r="BI29" s="40">
        <f t="shared" si="23"/>
        <v>7.6923930674932311E-3</v>
      </c>
      <c r="BJ29" s="20"/>
      <c r="BL29" s="26"/>
      <c r="BM29" s="83">
        <f t="shared" si="24"/>
        <v>7.7861251912791623E-3</v>
      </c>
      <c r="BN29" s="49">
        <f t="shared" si="24"/>
        <v>7.0788135287514035E-3</v>
      </c>
      <c r="BO29" s="49">
        <f t="shared" si="24"/>
        <v>5.6837683262547841E-3</v>
      </c>
      <c r="BP29" s="49">
        <f t="shared" si="24"/>
        <v>8.9147037307034348E-3</v>
      </c>
      <c r="BQ29" s="49">
        <f t="shared" si="24"/>
        <v>8.1135974646973606E-3</v>
      </c>
      <c r="BR29" s="84">
        <f t="shared" si="24"/>
        <v>8.0580359095476922E-3</v>
      </c>
      <c r="BS29" s="51">
        <f t="shared" si="25"/>
        <v>7.605840691872306E-3</v>
      </c>
      <c r="BT29" s="20"/>
      <c r="BV29" s="26"/>
      <c r="BW29" s="83">
        <f t="shared" si="26"/>
        <v>7.7861251912791623E-3</v>
      </c>
      <c r="BX29" s="49">
        <f t="shared" si="26"/>
        <v>7.0788135287514035E-3</v>
      </c>
      <c r="BY29" s="49">
        <f t="shared" si="26"/>
        <v>5.6837683262547841E-3</v>
      </c>
      <c r="BZ29" s="49">
        <f t="shared" si="26"/>
        <v>8.9147037307034348E-3</v>
      </c>
      <c r="CA29" s="49">
        <f t="shared" si="26"/>
        <v>8.1135974646973606E-3</v>
      </c>
      <c r="CB29" s="84">
        <f t="shared" si="26"/>
        <v>8.0580359095476922E-3</v>
      </c>
      <c r="CC29" s="51">
        <f t="shared" si="31"/>
        <v>7.605840691872306E-3</v>
      </c>
      <c r="CD29" s="20"/>
    </row>
    <row r="30" spans="2:82" x14ac:dyDescent="0.3">
      <c r="B30" s="26"/>
      <c r="C30" s="17" t="s">
        <v>12</v>
      </c>
      <c r="D30" s="227">
        <f>_xlfn.STDEV.P(CC7:CC36)</f>
        <v>3.2031368231420433E-3</v>
      </c>
      <c r="E30" s="228"/>
      <c r="F30" s="20"/>
      <c r="H30" s="26"/>
      <c r="I30" s="29">
        <v>44770</v>
      </c>
      <c r="J30" s="5">
        <v>1.0469999999999999</v>
      </c>
      <c r="K30" s="5">
        <v>1.0661</v>
      </c>
      <c r="L30" s="5">
        <v>0.93869999999999998</v>
      </c>
      <c r="M30" s="5">
        <v>0.9536</v>
      </c>
      <c r="N30" s="5">
        <v>0.71789999999999998</v>
      </c>
      <c r="O30" s="5">
        <v>0.73019999999999996</v>
      </c>
      <c r="P30" s="5">
        <v>0.60270000000000001</v>
      </c>
      <c r="Q30" s="5">
        <v>0.61140000000000005</v>
      </c>
      <c r="R30" s="5">
        <v>1.1689000000000001</v>
      </c>
      <c r="S30" s="5">
        <v>1.1833</v>
      </c>
      <c r="T30" s="5">
        <v>0.73219999999999996</v>
      </c>
      <c r="U30" s="6">
        <v>0.74470000000000003</v>
      </c>
      <c r="V30" s="20"/>
      <c r="X30" s="26"/>
      <c r="Y30" s="37">
        <f t="shared" si="0"/>
        <v>1.8534441578293766E-2</v>
      </c>
      <c r="Z30" s="38">
        <f t="shared" si="27"/>
        <v>1.58730158730159E-2</v>
      </c>
      <c r="AA30" s="38">
        <f t="shared" si="28"/>
        <v>1.784220797323658E-2</v>
      </c>
      <c r="AB30" s="38">
        <f t="shared" si="29"/>
        <v>1.54459392127555E-2</v>
      </c>
      <c r="AC30" s="38">
        <f t="shared" si="30"/>
        <v>1.2319274531610889E-2</v>
      </c>
      <c r="AD30" s="39">
        <f t="shared" si="1"/>
        <v>1.7071838295547755E-2</v>
      </c>
      <c r="AE30" s="40">
        <f t="shared" si="2"/>
        <v>1.6181119577410065E-2</v>
      </c>
      <c r="AF30" s="20"/>
      <c r="AH30" s="26"/>
      <c r="AI30" s="37">
        <f t="shared" si="3"/>
        <v>1.8534441578293766E-2</v>
      </c>
      <c r="AJ30" s="38">
        <f t="shared" si="4"/>
        <v>1.58730158730159E-2</v>
      </c>
      <c r="AK30" s="38">
        <f t="shared" si="5"/>
        <v>1.784220797323658E-2</v>
      </c>
      <c r="AL30" s="38">
        <f t="shared" si="6"/>
        <v>1.54459392127555E-2</v>
      </c>
      <c r="AM30" s="38">
        <f t="shared" si="7"/>
        <v>1.2319274531610889E-2</v>
      </c>
      <c r="AN30" s="39">
        <f t="shared" si="8"/>
        <v>1.7071838295547755E-2</v>
      </c>
      <c r="AO30" s="40">
        <f t="shared" si="9"/>
        <v>1.6181119577410065E-2</v>
      </c>
      <c r="AP30" s="20"/>
      <c r="AR30" s="26"/>
      <c r="AS30" s="37">
        <f t="shared" si="10"/>
        <v>1.824259789875847E-2</v>
      </c>
      <c r="AT30" s="38">
        <f t="shared" si="11"/>
        <v>1.58730158730159E-2</v>
      </c>
      <c r="AU30" s="38">
        <f t="shared" si="12"/>
        <v>1.713330547430001E-2</v>
      </c>
      <c r="AV30" s="38">
        <f t="shared" si="13"/>
        <v>1.4435042309606837E-2</v>
      </c>
      <c r="AW30" s="38">
        <f t="shared" si="14"/>
        <v>1.2319274531610889E-2</v>
      </c>
      <c r="AX30" s="39">
        <f t="shared" si="15"/>
        <v>1.7071838295547755E-2</v>
      </c>
      <c r="AY30" s="40">
        <f t="shared" si="16"/>
        <v>1.5845845730473311E-2</v>
      </c>
      <c r="AZ30" s="20"/>
      <c r="BB30" s="26"/>
      <c r="BC30" s="37">
        <f t="shared" si="17"/>
        <v>1.824259789875847E-2</v>
      </c>
      <c r="BD30" s="38">
        <f t="shared" si="18"/>
        <v>1.58730158730159E-2</v>
      </c>
      <c r="BE30" s="38">
        <f t="shared" si="19"/>
        <v>1.713330547430001E-2</v>
      </c>
      <c r="BF30" s="38">
        <f t="shared" si="20"/>
        <v>1.4435042309606837E-2</v>
      </c>
      <c r="BG30" s="38">
        <f t="shared" si="21"/>
        <v>1.2319274531610889E-2</v>
      </c>
      <c r="BH30" s="39">
        <f t="shared" si="22"/>
        <v>1.7071838295547755E-2</v>
      </c>
      <c r="BI30" s="40">
        <f t="shared" si="23"/>
        <v>1.5845845730473311E-2</v>
      </c>
      <c r="BJ30" s="20"/>
      <c r="BL30" s="26"/>
      <c r="BM30" s="83">
        <f t="shared" si="24"/>
        <v>1.8388519738526118E-2</v>
      </c>
      <c r="BN30" s="49">
        <f t="shared" si="24"/>
        <v>1.58730158730159E-2</v>
      </c>
      <c r="BO30" s="49">
        <f t="shared" si="24"/>
        <v>1.7487756723768295E-2</v>
      </c>
      <c r="BP30" s="49">
        <f t="shared" si="24"/>
        <v>1.4940490761181167E-2</v>
      </c>
      <c r="BQ30" s="49">
        <f t="shared" si="24"/>
        <v>1.2319274531610889E-2</v>
      </c>
      <c r="BR30" s="84">
        <f t="shared" si="24"/>
        <v>1.7071838295547755E-2</v>
      </c>
      <c r="BS30" s="51">
        <f t="shared" si="25"/>
        <v>1.6013482653941688E-2</v>
      </c>
      <c r="BT30" s="20"/>
      <c r="BV30" s="26"/>
      <c r="BW30" s="83">
        <f t="shared" si="26"/>
        <v>1.8388519738526118E-2</v>
      </c>
      <c r="BX30" s="49">
        <f t="shared" si="26"/>
        <v>1.58730158730159E-2</v>
      </c>
      <c r="BY30" s="49">
        <f t="shared" si="26"/>
        <v>1.7487756723768295E-2</v>
      </c>
      <c r="BZ30" s="49">
        <f t="shared" si="26"/>
        <v>1.4940490761181167E-2</v>
      </c>
      <c r="CA30" s="49">
        <f t="shared" si="26"/>
        <v>1.2319274531610889E-2</v>
      </c>
      <c r="CB30" s="84">
        <f t="shared" si="26"/>
        <v>1.7071838295547755E-2</v>
      </c>
      <c r="CC30" s="51">
        <f t="shared" si="31"/>
        <v>1.6013482653941688E-2</v>
      </c>
      <c r="CD30" s="20"/>
    </row>
    <row r="31" spans="2:82" x14ac:dyDescent="0.3">
      <c r="B31" s="26"/>
      <c r="C31" s="18" t="s">
        <v>13</v>
      </c>
      <c r="D31" s="225">
        <f>(CC42-D29)/D30</f>
        <v>-1.1479957252172439</v>
      </c>
      <c r="E31" s="226"/>
      <c r="F31" s="20"/>
      <c r="H31" s="26"/>
      <c r="I31" s="29">
        <v>44769</v>
      </c>
      <c r="J31" s="5">
        <v>1.0521</v>
      </c>
      <c r="K31" s="5">
        <v>1.0467</v>
      </c>
      <c r="L31" s="5">
        <v>0.94089999999999996</v>
      </c>
      <c r="M31" s="5">
        <v>0.93869999999999998</v>
      </c>
      <c r="N31" s="5">
        <v>0.72170000000000001</v>
      </c>
      <c r="O31" s="5">
        <v>0.71740000000000004</v>
      </c>
      <c r="P31" s="5">
        <v>0.6069</v>
      </c>
      <c r="Q31" s="5">
        <v>0.60209999999999997</v>
      </c>
      <c r="R31" s="5">
        <v>1.1702999999999999</v>
      </c>
      <c r="S31" s="5">
        <v>1.1689000000000001</v>
      </c>
      <c r="T31" s="5">
        <v>0.73019999999999996</v>
      </c>
      <c r="U31" s="6">
        <v>0.73219999999999996</v>
      </c>
      <c r="V31" s="20"/>
      <c r="X31" s="26"/>
      <c r="Y31" s="37">
        <f t="shared" si="0"/>
        <v>-5.2271431286828171E-3</v>
      </c>
      <c r="Z31" s="38">
        <f t="shared" si="27"/>
        <v>-2.3381868423849291E-3</v>
      </c>
      <c r="AA31" s="38">
        <f t="shared" si="28"/>
        <v>-5.9581543577663437E-3</v>
      </c>
      <c r="AB31" s="38">
        <f t="shared" si="29"/>
        <v>-8.2358754735628471E-3</v>
      </c>
      <c r="AC31" s="38">
        <f t="shared" si="30"/>
        <v>-1.6228220020498912E-3</v>
      </c>
      <c r="AD31" s="39">
        <f t="shared" si="1"/>
        <v>2.7389756231169567E-3</v>
      </c>
      <c r="AE31" s="40">
        <f t="shared" si="2"/>
        <v>-3.4405343635549785E-3</v>
      </c>
      <c r="AF31" s="20"/>
      <c r="AH31" s="26"/>
      <c r="AI31" s="37">
        <f t="shared" si="3"/>
        <v>5.2271431286828171E-3</v>
      </c>
      <c r="AJ31" s="38">
        <f t="shared" si="4"/>
        <v>2.3381868423849291E-3</v>
      </c>
      <c r="AK31" s="38">
        <f t="shared" si="5"/>
        <v>5.9581543577663437E-3</v>
      </c>
      <c r="AL31" s="38">
        <f t="shared" si="6"/>
        <v>8.2358754735628471E-3</v>
      </c>
      <c r="AM31" s="38">
        <f t="shared" si="7"/>
        <v>1.6228220020498912E-3</v>
      </c>
      <c r="AN31" s="39">
        <f t="shared" si="8"/>
        <v>2.7389756231169567E-3</v>
      </c>
      <c r="AO31" s="40">
        <f t="shared" si="9"/>
        <v>4.3535262379272984E-3</v>
      </c>
      <c r="AP31" s="20"/>
      <c r="AR31" s="26"/>
      <c r="AS31" s="37">
        <f t="shared" si="10"/>
        <v>-5.1325919589393322E-3</v>
      </c>
      <c r="AT31" s="38">
        <f t="shared" si="11"/>
        <v>-2.3381868423849291E-3</v>
      </c>
      <c r="AU31" s="38">
        <f t="shared" si="12"/>
        <v>-5.9581543577663437E-3</v>
      </c>
      <c r="AV31" s="38">
        <f t="shared" si="13"/>
        <v>-7.9090459713297527E-3</v>
      </c>
      <c r="AW31" s="38">
        <f t="shared" si="14"/>
        <v>-1.1962744595401572E-3</v>
      </c>
      <c r="AX31" s="39">
        <f t="shared" si="15"/>
        <v>2.7389756231169567E-3</v>
      </c>
      <c r="AY31" s="40">
        <f t="shared" si="16"/>
        <v>-3.2992129944739261E-3</v>
      </c>
      <c r="AZ31" s="20"/>
      <c r="BB31" s="26"/>
      <c r="BC31" s="37">
        <f t="shared" si="17"/>
        <v>5.1325919589393322E-3</v>
      </c>
      <c r="BD31" s="38">
        <f t="shared" si="18"/>
        <v>2.3381868423849291E-3</v>
      </c>
      <c r="BE31" s="38">
        <f t="shared" si="19"/>
        <v>5.9581543577663437E-3</v>
      </c>
      <c r="BF31" s="38">
        <f t="shared" si="20"/>
        <v>7.9090459713297527E-3</v>
      </c>
      <c r="BG31" s="38">
        <f t="shared" si="21"/>
        <v>1.1962744595401572E-3</v>
      </c>
      <c r="BH31" s="39">
        <f t="shared" si="22"/>
        <v>2.7389756231169567E-3</v>
      </c>
      <c r="BI31" s="40">
        <f t="shared" si="23"/>
        <v>4.2122048688462456E-3</v>
      </c>
      <c r="BJ31" s="20"/>
      <c r="BL31" s="26"/>
      <c r="BM31" s="83">
        <f t="shared" si="24"/>
        <v>-5.1798675438110746E-3</v>
      </c>
      <c r="BN31" s="49">
        <f t="shared" si="24"/>
        <v>-2.3381868423849291E-3</v>
      </c>
      <c r="BO31" s="49">
        <f t="shared" si="24"/>
        <v>-5.9581543577663437E-3</v>
      </c>
      <c r="BP31" s="49">
        <f t="shared" si="24"/>
        <v>-8.0724607224463008E-3</v>
      </c>
      <c r="BQ31" s="49">
        <f t="shared" si="24"/>
        <v>-1.4095482307950242E-3</v>
      </c>
      <c r="BR31" s="84">
        <f t="shared" si="24"/>
        <v>2.7389756231169567E-3</v>
      </c>
      <c r="BS31" s="51">
        <f t="shared" si="25"/>
        <v>-3.3698736790144525E-3</v>
      </c>
      <c r="BT31" s="20"/>
      <c r="BV31" s="26"/>
      <c r="BW31" s="83">
        <f t="shared" si="26"/>
        <v>5.1798675438110746E-3</v>
      </c>
      <c r="BX31" s="49">
        <f t="shared" si="26"/>
        <v>2.3381868423849291E-3</v>
      </c>
      <c r="BY31" s="49">
        <f t="shared" si="26"/>
        <v>5.9581543577663437E-3</v>
      </c>
      <c r="BZ31" s="49">
        <f t="shared" si="26"/>
        <v>8.0724607224463008E-3</v>
      </c>
      <c r="CA31" s="49">
        <f t="shared" si="26"/>
        <v>1.4095482307950242E-3</v>
      </c>
      <c r="CB31" s="84">
        <f t="shared" si="26"/>
        <v>2.7389756231169567E-3</v>
      </c>
      <c r="CC31" s="51">
        <f t="shared" si="31"/>
        <v>4.2828655533867716E-3</v>
      </c>
      <c r="CD31" s="20"/>
    </row>
    <row r="32" spans="2:82" x14ac:dyDescent="0.3">
      <c r="B32" s="27"/>
      <c r="C32" s="21"/>
      <c r="D32" s="21"/>
      <c r="E32" s="21"/>
      <c r="F32" s="22"/>
      <c r="H32" s="26"/>
      <c r="I32" s="29">
        <v>44768</v>
      </c>
      <c r="J32" s="5">
        <v>1.0522</v>
      </c>
      <c r="K32" s="5">
        <v>1.0522</v>
      </c>
      <c r="L32" s="5">
        <v>0.93979999999999997</v>
      </c>
      <c r="M32" s="5">
        <v>0.94089999999999996</v>
      </c>
      <c r="N32" s="5">
        <v>0.71540000000000004</v>
      </c>
      <c r="O32" s="5">
        <v>0.72170000000000001</v>
      </c>
      <c r="P32" s="5">
        <v>0.60719999999999996</v>
      </c>
      <c r="Q32" s="5">
        <v>0.60709999999999997</v>
      </c>
      <c r="R32" s="5">
        <v>1.167</v>
      </c>
      <c r="S32" s="5">
        <v>1.1708000000000001</v>
      </c>
      <c r="T32" s="5">
        <v>0.73150000000000004</v>
      </c>
      <c r="U32" s="6">
        <v>0.73019999999999996</v>
      </c>
      <c r="V32" s="20"/>
      <c r="X32" s="26"/>
      <c r="Y32" s="37">
        <f t="shared" si="0"/>
        <v>4.7542074736136246E-4</v>
      </c>
      <c r="Z32" s="38">
        <f t="shared" si="27"/>
        <v>1.1704618003830496E-3</v>
      </c>
      <c r="AA32" s="38">
        <f t="shared" si="28"/>
        <v>8.8062622309197265E-3</v>
      </c>
      <c r="AB32" s="38">
        <f t="shared" si="29"/>
        <v>-1.646903820816683E-4</v>
      </c>
      <c r="AC32" s="38">
        <f t="shared" si="30"/>
        <v>3.2562125107112472E-3</v>
      </c>
      <c r="AD32" s="39">
        <f t="shared" si="1"/>
        <v>-1.7771701982229374E-3</v>
      </c>
      <c r="AE32" s="40">
        <f t="shared" si="2"/>
        <v>1.9610827848451297E-3</v>
      </c>
      <c r="AF32" s="20"/>
      <c r="AH32" s="26"/>
      <c r="AI32" s="37">
        <f t="shared" si="3"/>
        <v>4.7542074736136246E-4</v>
      </c>
      <c r="AJ32" s="38">
        <f t="shared" si="4"/>
        <v>1.1704618003830496E-3</v>
      </c>
      <c r="AK32" s="38">
        <f t="shared" si="5"/>
        <v>8.8062622309197265E-3</v>
      </c>
      <c r="AL32" s="38">
        <f t="shared" si="6"/>
        <v>1.646903820816683E-4</v>
      </c>
      <c r="AM32" s="38">
        <f t="shared" si="7"/>
        <v>3.2562125107112472E-3</v>
      </c>
      <c r="AN32" s="39">
        <f t="shared" si="8"/>
        <v>1.7771701982229374E-3</v>
      </c>
      <c r="AO32" s="40">
        <f t="shared" si="9"/>
        <v>2.6083696449466652E-3</v>
      </c>
      <c r="AP32" s="20"/>
      <c r="AR32" s="26"/>
      <c r="AS32" s="37">
        <f t="shared" si="10"/>
        <v>0</v>
      </c>
      <c r="AT32" s="38">
        <f t="shared" si="11"/>
        <v>1.1704618003830496E-3</v>
      </c>
      <c r="AU32" s="38">
        <f t="shared" si="12"/>
        <v>8.8062622309197265E-3</v>
      </c>
      <c r="AV32" s="38">
        <f t="shared" si="13"/>
        <v>-1.646903820816683E-4</v>
      </c>
      <c r="AW32" s="38">
        <f t="shared" si="14"/>
        <v>3.2562125107112472E-3</v>
      </c>
      <c r="AX32" s="39">
        <f t="shared" si="15"/>
        <v>-1.7771701982229374E-3</v>
      </c>
      <c r="AY32" s="40">
        <f t="shared" si="16"/>
        <v>1.8818459936182361E-3</v>
      </c>
      <c r="AZ32" s="20"/>
      <c r="BB32" s="26"/>
      <c r="BC32" s="37">
        <f t="shared" si="17"/>
        <v>0</v>
      </c>
      <c r="BD32" s="38">
        <f t="shared" si="18"/>
        <v>1.1704618003830496E-3</v>
      </c>
      <c r="BE32" s="38">
        <f t="shared" si="19"/>
        <v>8.8062622309197265E-3</v>
      </c>
      <c r="BF32" s="38">
        <f t="shared" si="20"/>
        <v>1.646903820816683E-4</v>
      </c>
      <c r="BG32" s="38">
        <f t="shared" si="21"/>
        <v>3.2562125107112472E-3</v>
      </c>
      <c r="BH32" s="39">
        <f t="shared" si="22"/>
        <v>1.7771701982229374E-3</v>
      </c>
      <c r="BI32" s="40">
        <f t="shared" si="23"/>
        <v>2.5291328537197714E-3</v>
      </c>
      <c r="BJ32" s="20"/>
      <c r="BL32" s="26"/>
      <c r="BM32" s="83">
        <f t="shared" si="24"/>
        <v>2.3771037368068123E-4</v>
      </c>
      <c r="BN32" s="49">
        <f t="shared" si="24"/>
        <v>1.1704618003830496E-3</v>
      </c>
      <c r="BO32" s="49">
        <f t="shared" si="24"/>
        <v>8.8062622309197265E-3</v>
      </c>
      <c r="BP32" s="49">
        <f t="shared" si="24"/>
        <v>-1.646903820816683E-4</v>
      </c>
      <c r="BQ32" s="49">
        <f t="shared" si="24"/>
        <v>3.2562125107112472E-3</v>
      </c>
      <c r="BR32" s="84">
        <f t="shared" si="24"/>
        <v>-1.7771701982229374E-3</v>
      </c>
      <c r="BS32" s="51">
        <f t="shared" si="25"/>
        <v>1.921464389231683E-3</v>
      </c>
      <c r="BT32" s="20"/>
      <c r="BV32" s="26"/>
      <c r="BW32" s="83">
        <f t="shared" si="26"/>
        <v>2.3771037368068123E-4</v>
      </c>
      <c r="BX32" s="49">
        <f t="shared" si="26"/>
        <v>1.1704618003830496E-3</v>
      </c>
      <c r="BY32" s="49">
        <f t="shared" si="26"/>
        <v>8.8062622309197265E-3</v>
      </c>
      <c r="BZ32" s="49">
        <f t="shared" si="26"/>
        <v>1.646903820816683E-4</v>
      </c>
      <c r="CA32" s="49">
        <f t="shared" si="26"/>
        <v>3.2562125107112472E-3</v>
      </c>
      <c r="CB32" s="84">
        <f t="shared" si="26"/>
        <v>1.7771701982229374E-3</v>
      </c>
      <c r="CC32" s="51">
        <f t="shared" si="31"/>
        <v>2.5687512493332188E-3</v>
      </c>
      <c r="CD32" s="20"/>
    </row>
    <row r="33" spans="8:82" x14ac:dyDescent="0.3">
      <c r="H33" s="26"/>
      <c r="I33" s="29">
        <v>44767</v>
      </c>
      <c r="J33" s="5">
        <v>1.0581</v>
      </c>
      <c r="K33" s="5">
        <v>1.0517000000000001</v>
      </c>
      <c r="L33" s="5">
        <v>0.94899999999999995</v>
      </c>
      <c r="M33" s="5">
        <v>0.93979999999999997</v>
      </c>
      <c r="N33" s="5">
        <v>0.71950000000000003</v>
      </c>
      <c r="O33" s="5">
        <v>0.71540000000000004</v>
      </c>
      <c r="P33" s="5">
        <v>0.61209999999999998</v>
      </c>
      <c r="Q33" s="5">
        <v>0.60719999999999996</v>
      </c>
      <c r="R33" s="5">
        <v>1.1747000000000001</v>
      </c>
      <c r="S33" s="5">
        <v>1.167</v>
      </c>
      <c r="T33" s="5">
        <v>0.7349</v>
      </c>
      <c r="U33" s="6">
        <v>0.73150000000000004</v>
      </c>
      <c r="V33" s="20"/>
      <c r="X33" s="26"/>
      <c r="Y33" s="37">
        <f t="shared" si="0"/>
        <v>-8.6718823640304227E-3</v>
      </c>
      <c r="Z33" s="38">
        <f t="shared" si="27"/>
        <v>-9.6944151738672137E-3</v>
      </c>
      <c r="AA33" s="38">
        <f t="shared" si="28"/>
        <v>-5.698401667824868E-3</v>
      </c>
      <c r="AB33" s="38">
        <f t="shared" si="29"/>
        <v>-8.0052279039372915E-3</v>
      </c>
      <c r="AC33" s="38">
        <f t="shared" si="30"/>
        <v>-6.5548650719332935E-3</v>
      </c>
      <c r="AD33" s="39">
        <f t="shared" si="1"/>
        <v>-4.6264797931690827E-3</v>
      </c>
      <c r="AE33" s="40">
        <f t="shared" si="2"/>
        <v>-7.2085453291270279E-3</v>
      </c>
      <c r="AF33" s="20"/>
      <c r="AH33" s="26"/>
      <c r="AI33" s="37">
        <f t="shared" si="3"/>
        <v>8.6718823640304227E-3</v>
      </c>
      <c r="AJ33" s="38">
        <f t="shared" si="4"/>
        <v>9.6944151738672137E-3</v>
      </c>
      <c r="AK33" s="38">
        <f t="shared" si="5"/>
        <v>5.698401667824868E-3</v>
      </c>
      <c r="AL33" s="38">
        <f t="shared" si="6"/>
        <v>8.0052279039372915E-3</v>
      </c>
      <c r="AM33" s="38">
        <f t="shared" si="7"/>
        <v>6.5548650719332935E-3</v>
      </c>
      <c r="AN33" s="39">
        <f t="shared" si="8"/>
        <v>4.6264797931690827E-3</v>
      </c>
      <c r="AO33" s="40">
        <f t="shared" si="9"/>
        <v>7.2085453291270279E-3</v>
      </c>
      <c r="AP33" s="20"/>
      <c r="AR33" s="26"/>
      <c r="AS33" s="37">
        <f t="shared" si="10"/>
        <v>-6.0485776391645037E-3</v>
      </c>
      <c r="AT33" s="38">
        <f t="shared" si="11"/>
        <v>-9.6944151738672137E-3</v>
      </c>
      <c r="AU33" s="38">
        <f t="shared" si="12"/>
        <v>-5.698401667824868E-3</v>
      </c>
      <c r="AV33" s="38">
        <f t="shared" si="13"/>
        <v>-8.0052279039372915E-3</v>
      </c>
      <c r="AW33" s="38">
        <f t="shared" si="14"/>
        <v>-6.5548650719332935E-3</v>
      </c>
      <c r="AX33" s="39">
        <f t="shared" si="15"/>
        <v>-4.6264797931690827E-3</v>
      </c>
      <c r="AY33" s="40">
        <f t="shared" si="16"/>
        <v>-6.7713278749827084E-3</v>
      </c>
      <c r="AZ33" s="20"/>
      <c r="BB33" s="26"/>
      <c r="BC33" s="37">
        <f t="shared" si="17"/>
        <v>6.0485776391645037E-3</v>
      </c>
      <c r="BD33" s="38">
        <f t="shared" si="18"/>
        <v>9.6944151738672137E-3</v>
      </c>
      <c r="BE33" s="38">
        <f t="shared" si="19"/>
        <v>5.698401667824868E-3</v>
      </c>
      <c r="BF33" s="38">
        <f t="shared" si="20"/>
        <v>8.0052279039372915E-3</v>
      </c>
      <c r="BG33" s="38">
        <f t="shared" si="21"/>
        <v>6.5548650719332935E-3</v>
      </c>
      <c r="BH33" s="39">
        <f t="shared" si="22"/>
        <v>4.6264797931690827E-3</v>
      </c>
      <c r="BI33" s="40">
        <f t="shared" si="23"/>
        <v>6.7713278749827084E-3</v>
      </c>
      <c r="BJ33" s="20"/>
      <c r="BL33" s="26"/>
      <c r="BM33" s="83">
        <f t="shared" si="24"/>
        <v>-7.3602300015974632E-3</v>
      </c>
      <c r="BN33" s="49">
        <f t="shared" si="24"/>
        <v>-9.6944151738672137E-3</v>
      </c>
      <c r="BO33" s="49">
        <f t="shared" si="24"/>
        <v>-5.698401667824868E-3</v>
      </c>
      <c r="BP33" s="49">
        <f t="shared" si="24"/>
        <v>-8.0052279039372915E-3</v>
      </c>
      <c r="BQ33" s="49">
        <f t="shared" si="24"/>
        <v>-6.5548650719332935E-3</v>
      </c>
      <c r="BR33" s="84">
        <f t="shared" si="24"/>
        <v>-4.6264797931690827E-3</v>
      </c>
      <c r="BS33" s="51">
        <f t="shared" si="25"/>
        <v>-6.989936602054869E-3</v>
      </c>
      <c r="BT33" s="20"/>
      <c r="BV33" s="26"/>
      <c r="BW33" s="83">
        <f t="shared" si="26"/>
        <v>7.3602300015974632E-3</v>
      </c>
      <c r="BX33" s="49">
        <f t="shared" si="26"/>
        <v>9.6944151738672137E-3</v>
      </c>
      <c r="BY33" s="49">
        <f t="shared" si="26"/>
        <v>5.698401667824868E-3</v>
      </c>
      <c r="BZ33" s="49">
        <f t="shared" si="26"/>
        <v>8.0052279039372915E-3</v>
      </c>
      <c r="CA33" s="49">
        <f t="shared" si="26"/>
        <v>6.5548650719332935E-3</v>
      </c>
      <c r="CB33" s="84">
        <f t="shared" si="26"/>
        <v>4.6264797931690827E-3</v>
      </c>
      <c r="CC33" s="51">
        <f t="shared" si="31"/>
        <v>6.989936602054869E-3</v>
      </c>
      <c r="CD33" s="20"/>
    </row>
    <row r="34" spans="8:82" x14ac:dyDescent="0.3">
      <c r="H34" s="26"/>
      <c r="I34" s="29">
        <v>44764</v>
      </c>
      <c r="J34" s="5">
        <v>1.0498000000000001</v>
      </c>
      <c r="K34" s="5">
        <v>1.0609</v>
      </c>
      <c r="L34" s="5">
        <v>0.93659999999999999</v>
      </c>
      <c r="M34" s="5">
        <v>0.94899999999999995</v>
      </c>
      <c r="N34" s="5">
        <v>0.71140000000000003</v>
      </c>
      <c r="O34" s="5">
        <v>0.71950000000000003</v>
      </c>
      <c r="P34" s="5">
        <v>0.60670000000000002</v>
      </c>
      <c r="Q34" s="5">
        <v>0.61209999999999998</v>
      </c>
      <c r="R34" s="5">
        <v>1.1638999999999999</v>
      </c>
      <c r="S34" s="5">
        <v>1.1747000000000001</v>
      </c>
      <c r="T34" s="5">
        <v>0.7278</v>
      </c>
      <c r="U34" s="6">
        <v>0.7349</v>
      </c>
      <c r="V34" s="20"/>
      <c r="X34" s="26"/>
      <c r="Y34" s="37">
        <f t="shared" si="0"/>
        <v>1.0284734787163052E-2</v>
      </c>
      <c r="Z34" s="38">
        <f t="shared" si="27"/>
        <v>1.3347570742124885E-2</v>
      </c>
      <c r="AA34" s="38">
        <f t="shared" si="28"/>
        <v>1.1528187825108933E-2</v>
      </c>
      <c r="AB34" s="38">
        <f t="shared" si="29"/>
        <v>8.9006098566012208E-3</v>
      </c>
      <c r="AC34" s="38">
        <f t="shared" si="30"/>
        <v>9.1057469289581357E-3</v>
      </c>
      <c r="AD34" s="38">
        <f t="shared" si="1"/>
        <v>9.7554273151964754E-3</v>
      </c>
      <c r="AE34" s="40">
        <f t="shared" si="2"/>
        <v>1.0487046242525451E-2</v>
      </c>
      <c r="AF34" s="20"/>
      <c r="AH34" s="26"/>
      <c r="AI34" s="37">
        <f t="shared" si="3"/>
        <v>1.0284734787163052E-2</v>
      </c>
      <c r="AJ34" s="38">
        <f t="shared" si="4"/>
        <v>1.3347570742124885E-2</v>
      </c>
      <c r="AK34" s="38">
        <f t="shared" si="5"/>
        <v>1.1528187825108933E-2</v>
      </c>
      <c r="AL34" s="38">
        <f t="shared" si="6"/>
        <v>8.9006098566012208E-3</v>
      </c>
      <c r="AM34" s="38">
        <f t="shared" si="7"/>
        <v>9.1057469289581357E-3</v>
      </c>
      <c r="AN34" s="39">
        <f t="shared" si="8"/>
        <v>9.7554273151964754E-3</v>
      </c>
      <c r="AO34" s="40">
        <f t="shared" si="9"/>
        <v>1.0487046242525451E-2</v>
      </c>
      <c r="AP34" s="20"/>
      <c r="AR34" s="26"/>
      <c r="AS34" s="37">
        <f t="shared" si="10"/>
        <v>1.0573442560487605E-2</v>
      </c>
      <c r="AT34" s="38">
        <f t="shared" si="11"/>
        <v>1.3239376468075985E-2</v>
      </c>
      <c r="AU34" s="38">
        <f t="shared" si="12"/>
        <v>1.1385999437728417E-2</v>
      </c>
      <c r="AV34" s="38">
        <f t="shared" si="13"/>
        <v>8.9006098566012208E-3</v>
      </c>
      <c r="AW34" s="38">
        <f t="shared" si="14"/>
        <v>9.2791476931009045E-3</v>
      </c>
      <c r="AX34" s="39">
        <f t="shared" si="15"/>
        <v>9.7554273151964754E-3</v>
      </c>
      <c r="AY34" s="40">
        <f t="shared" si="16"/>
        <v>1.0522333888531766E-2</v>
      </c>
      <c r="AZ34" s="20"/>
      <c r="BB34" s="26"/>
      <c r="BC34" s="37">
        <f t="shared" si="17"/>
        <v>1.0573442560487605E-2</v>
      </c>
      <c r="BD34" s="38">
        <f t="shared" si="18"/>
        <v>1.3239376468075985E-2</v>
      </c>
      <c r="BE34" s="38">
        <f t="shared" si="19"/>
        <v>1.1385999437728417E-2</v>
      </c>
      <c r="BF34" s="38">
        <f t="shared" si="20"/>
        <v>8.9006098566012208E-3</v>
      </c>
      <c r="BG34" s="38">
        <f t="shared" si="21"/>
        <v>9.2791476931009045E-3</v>
      </c>
      <c r="BH34" s="39">
        <f t="shared" si="22"/>
        <v>9.7554273151964754E-3</v>
      </c>
      <c r="BI34" s="40">
        <f t="shared" si="23"/>
        <v>1.0522333888531766E-2</v>
      </c>
      <c r="BJ34" s="20"/>
      <c r="BL34" s="26"/>
      <c r="BM34" s="83">
        <f t="shared" si="24"/>
        <v>1.0429088673825328E-2</v>
      </c>
      <c r="BN34" s="49">
        <f t="shared" si="24"/>
        <v>1.3293473605100435E-2</v>
      </c>
      <c r="BO34" s="49">
        <f t="shared" si="24"/>
        <v>1.1457093631418676E-2</v>
      </c>
      <c r="BP34" s="49">
        <f t="shared" si="24"/>
        <v>8.9006098566012208E-3</v>
      </c>
      <c r="BQ34" s="49">
        <f t="shared" si="24"/>
        <v>9.192447311029521E-3</v>
      </c>
      <c r="BR34" s="84">
        <f t="shared" si="24"/>
        <v>9.7554273151964754E-3</v>
      </c>
      <c r="BS34" s="51">
        <f t="shared" si="25"/>
        <v>1.0504690065528609E-2</v>
      </c>
      <c r="BT34" s="20"/>
      <c r="BV34" s="26"/>
      <c r="BW34" s="83">
        <f t="shared" si="26"/>
        <v>1.0429088673825328E-2</v>
      </c>
      <c r="BX34" s="49">
        <f t="shared" si="26"/>
        <v>1.3293473605100435E-2</v>
      </c>
      <c r="BY34" s="49">
        <f t="shared" si="26"/>
        <v>1.1457093631418676E-2</v>
      </c>
      <c r="BZ34" s="49">
        <f t="shared" si="26"/>
        <v>8.9006098566012208E-3</v>
      </c>
      <c r="CA34" s="49">
        <f t="shared" si="26"/>
        <v>9.192447311029521E-3</v>
      </c>
      <c r="CB34" s="84">
        <f t="shared" si="26"/>
        <v>9.7554273151964754E-3</v>
      </c>
      <c r="CC34" s="51">
        <f t="shared" si="31"/>
        <v>1.0504690065528609E-2</v>
      </c>
      <c r="CD34" s="20"/>
    </row>
    <row r="35" spans="8:82" x14ac:dyDescent="0.3">
      <c r="H35" s="26"/>
      <c r="I35" s="29">
        <v>44763</v>
      </c>
      <c r="J35" s="5">
        <v>1.0501</v>
      </c>
      <c r="K35" s="5">
        <v>1.0501</v>
      </c>
      <c r="L35" s="5">
        <v>0.93210000000000004</v>
      </c>
      <c r="M35" s="5">
        <v>0.9365</v>
      </c>
      <c r="N35" s="5">
        <v>0.71060000000000001</v>
      </c>
      <c r="O35" s="5">
        <v>0.71130000000000004</v>
      </c>
      <c r="P35" s="5">
        <v>0.60440000000000005</v>
      </c>
      <c r="Q35" s="5">
        <v>0.60670000000000002</v>
      </c>
      <c r="R35" s="5">
        <v>1.1609</v>
      </c>
      <c r="S35" s="5">
        <v>1.1640999999999999</v>
      </c>
      <c r="T35" s="5">
        <v>0.72330000000000005</v>
      </c>
      <c r="U35" s="6">
        <v>0.7278</v>
      </c>
      <c r="V35" s="20"/>
      <c r="X35" s="26"/>
      <c r="Y35" s="37">
        <f t="shared" si="0"/>
        <v>0</v>
      </c>
      <c r="Z35" s="38">
        <f t="shared" si="27"/>
        <v>4.936151947633919E-3</v>
      </c>
      <c r="AA35" s="38">
        <f t="shared" si="28"/>
        <v>9.8508302842672938E-4</v>
      </c>
      <c r="AB35" s="38">
        <f t="shared" si="29"/>
        <v>4.1377027474347201E-3</v>
      </c>
      <c r="AC35" s="38">
        <f t="shared" si="30"/>
        <v>2.6701119724374511E-3</v>
      </c>
      <c r="AD35" s="39">
        <f t="shared" si="1"/>
        <v>6.0823887199335904E-3</v>
      </c>
      <c r="AE35" s="40">
        <f>AVERAGE(Y35:AD35)</f>
        <v>3.1352397359777351E-3</v>
      </c>
      <c r="AF35" s="20"/>
      <c r="AH35" s="26"/>
      <c r="AI35" s="37">
        <f t="shared" si="3"/>
        <v>0</v>
      </c>
      <c r="AJ35" s="38">
        <f t="shared" si="4"/>
        <v>4.936151947633919E-3</v>
      </c>
      <c r="AK35" s="38">
        <f t="shared" si="5"/>
        <v>9.8508302842672938E-4</v>
      </c>
      <c r="AL35" s="38">
        <f t="shared" si="6"/>
        <v>4.1377027474347201E-3</v>
      </c>
      <c r="AM35" s="38">
        <f t="shared" si="7"/>
        <v>2.6701119724374511E-3</v>
      </c>
      <c r="AN35" s="39">
        <f t="shared" si="8"/>
        <v>6.0823887199335904E-3</v>
      </c>
      <c r="AO35" s="40">
        <f t="shared" si="9"/>
        <v>3.1352397359777351E-3</v>
      </c>
      <c r="AP35" s="20"/>
      <c r="AR35" s="26"/>
      <c r="AS35" s="37">
        <f t="shared" si="10"/>
        <v>0</v>
      </c>
      <c r="AT35" s="38">
        <f t="shared" si="11"/>
        <v>4.7205235489753885E-3</v>
      </c>
      <c r="AU35" s="38">
        <f t="shared" si="12"/>
        <v>9.8508302842672938E-4</v>
      </c>
      <c r="AV35" s="38">
        <f t="shared" si="13"/>
        <v>3.8054268696227143E-3</v>
      </c>
      <c r="AW35" s="38">
        <f t="shared" si="14"/>
        <v>2.7564820397965972E-3</v>
      </c>
      <c r="AX35" s="39">
        <f t="shared" si="15"/>
        <v>6.2214848610534328E-3</v>
      </c>
      <c r="AY35" s="40">
        <f t="shared" si="16"/>
        <v>3.0815000579791437E-3</v>
      </c>
      <c r="AZ35" s="20"/>
      <c r="BB35" s="26"/>
      <c r="BC35" s="37">
        <f t="shared" si="17"/>
        <v>0</v>
      </c>
      <c r="BD35" s="38">
        <f t="shared" si="18"/>
        <v>4.7205235489753885E-3</v>
      </c>
      <c r="BE35" s="38">
        <f t="shared" si="19"/>
        <v>9.8508302842672938E-4</v>
      </c>
      <c r="BF35" s="38">
        <f t="shared" si="20"/>
        <v>3.8054268696227143E-3</v>
      </c>
      <c r="BG35" s="38">
        <f t="shared" si="21"/>
        <v>2.7564820397965972E-3</v>
      </c>
      <c r="BH35" s="39">
        <f t="shared" si="22"/>
        <v>6.2214848610534328E-3</v>
      </c>
      <c r="BI35" s="40">
        <f t="shared" si="23"/>
        <v>3.0815000579791437E-3</v>
      </c>
      <c r="BJ35" s="20"/>
      <c r="BL35" s="26"/>
      <c r="BM35" s="83">
        <f t="shared" si="24"/>
        <v>0</v>
      </c>
      <c r="BN35" s="49">
        <f t="shared" si="24"/>
        <v>4.8283377483046537E-3</v>
      </c>
      <c r="BO35" s="49">
        <f t="shared" si="24"/>
        <v>9.8508302842672938E-4</v>
      </c>
      <c r="BP35" s="49">
        <f t="shared" si="24"/>
        <v>3.9715648085287174E-3</v>
      </c>
      <c r="BQ35" s="49">
        <f t="shared" si="24"/>
        <v>2.7132970061170244E-3</v>
      </c>
      <c r="BR35" s="84">
        <f t="shared" si="24"/>
        <v>6.1519367904935111E-3</v>
      </c>
      <c r="BS35" s="51">
        <f t="shared" si="25"/>
        <v>3.1083698969784392E-3</v>
      </c>
      <c r="BT35" s="20"/>
      <c r="BV35" s="26"/>
      <c r="BW35" s="83">
        <f t="shared" si="26"/>
        <v>0</v>
      </c>
      <c r="BX35" s="49">
        <f t="shared" si="26"/>
        <v>4.8283377483046537E-3</v>
      </c>
      <c r="BY35" s="49">
        <f t="shared" si="26"/>
        <v>9.8508302842672938E-4</v>
      </c>
      <c r="BZ35" s="49">
        <f t="shared" si="26"/>
        <v>3.9715648085287174E-3</v>
      </c>
      <c r="CA35" s="49">
        <f t="shared" si="26"/>
        <v>2.7132970061170244E-3</v>
      </c>
      <c r="CB35" s="84">
        <f t="shared" si="26"/>
        <v>6.1519367904935111E-3</v>
      </c>
      <c r="CC35" s="51">
        <f t="shared" si="31"/>
        <v>3.1083698969784392E-3</v>
      </c>
      <c r="CD35" s="20"/>
    </row>
    <row r="36" spans="8:82" x14ac:dyDescent="0.3">
      <c r="H36" s="26"/>
      <c r="I36" s="29">
        <v>44762</v>
      </c>
      <c r="J36" s="5">
        <v>1.0485</v>
      </c>
      <c r="K36" s="5">
        <v>1.0501</v>
      </c>
      <c r="L36" s="5">
        <v>0.93110000000000004</v>
      </c>
      <c r="M36" s="5">
        <v>0.93189999999999995</v>
      </c>
      <c r="N36" s="5">
        <v>0.70740000000000003</v>
      </c>
      <c r="O36" s="5">
        <v>0.71060000000000001</v>
      </c>
      <c r="P36" s="5">
        <v>0.60309999999999997</v>
      </c>
      <c r="Q36" s="5">
        <v>0.60419999999999996</v>
      </c>
      <c r="R36" s="5">
        <v>1.1614</v>
      </c>
      <c r="S36" s="5">
        <v>1.161</v>
      </c>
      <c r="T36" s="5">
        <v>0.72350000000000003</v>
      </c>
      <c r="U36" s="6">
        <v>0.72340000000000004</v>
      </c>
      <c r="V36" s="20"/>
      <c r="X36" s="26"/>
      <c r="Y36" s="44">
        <f t="shared" si="0"/>
        <v>1.4304787335495488E-3</v>
      </c>
      <c r="Z36" s="45">
        <f t="shared" si="27"/>
        <v>9.6670247046176249E-4</v>
      </c>
      <c r="AA36" s="45">
        <f t="shared" si="28"/>
        <v>4.5236075770426643E-3</v>
      </c>
      <c r="AB36" s="45">
        <f t="shared" si="29"/>
        <v>1.8239097993699054E-3</v>
      </c>
      <c r="AC36" s="45">
        <f t="shared" si="30"/>
        <v>-9.4656225798113664E-4</v>
      </c>
      <c r="AD36" s="46">
        <f t="shared" si="1"/>
        <v>-1.3821700069106978E-4</v>
      </c>
      <c r="AE36" s="47">
        <f>AVERAGE(Y36:AD36)</f>
        <v>1.2766532202919459E-3</v>
      </c>
      <c r="AF36" s="20"/>
      <c r="AG36" s="3"/>
      <c r="AH36" s="26"/>
      <c r="AI36" s="44">
        <f t="shared" si="3"/>
        <v>1.4304787335495488E-3</v>
      </c>
      <c r="AJ36" s="45">
        <f t="shared" si="4"/>
        <v>9.6670247046176249E-4</v>
      </c>
      <c r="AK36" s="45">
        <f t="shared" si="5"/>
        <v>4.5236075770426643E-3</v>
      </c>
      <c r="AL36" s="45">
        <f t="shared" si="6"/>
        <v>1.8239097993699054E-3</v>
      </c>
      <c r="AM36" s="45">
        <f t="shared" si="7"/>
        <v>9.4656225798113664E-4</v>
      </c>
      <c r="AN36" s="46">
        <f t="shared" si="8"/>
        <v>1.3821700069106978E-4</v>
      </c>
      <c r="AO36" s="47">
        <f t="shared" si="9"/>
        <v>1.6382463065160145E-3</v>
      </c>
      <c r="AP36" s="20"/>
      <c r="AR36" s="17"/>
      <c r="AS36" s="44">
        <f t="shared" si="10"/>
        <v>1.5259895088221705E-3</v>
      </c>
      <c r="AT36" s="45">
        <f t="shared" si="11"/>
        <v>8.5919879712158937E-4</v>
      </c>
      <c r="AU36" s="45">
        <f t="shared" si="12"/>
        <v>4.5236075770426643E-3</v>
      </c>
      <c r="AV36" s="45">
        <f t="shared" si="13"/>
        <v>1.8239097993699054E-3</v>
      </c>
      <c r="AW36" s="45">
        <f t="shared" si="14"/>
        <v>-3.4441191665227826E-4</v>
      </c>
      <c r="AX36" s="46">
        <f t="shared" si="15"/>
        <v>-1.3821700069106978E-4</v>
      </c>
      <c r="AY36" s="47">
        <f t="shared" si="16"/>
        <v>1.3750127941688304E-3</v>
      </c>
      <c r="AZ36" s="17"/>
      <c r="BA36" s="3"/>
      <c r="BB36" s="17"/>
      <c r="BC36" s="44">
        <f t="shared" si="17"/>
        <v>1.5259895088221705E-3</v>
      </c>
      <c r="BD36" s="45">
        <f t="shared" si="18"/>
        <v>8.5919879712158937E-4</v>
      </c>
      <c r="BE36" s="45">
        <f t="shared" si="19"/>
        <v>4.5236075770426643E-3</v>
      </c>
      <c r="BF36" s="45">
        <f t="shared" si="20"/>
        <v>1.8239097993699054E-3</v>
      </c>
      <c r="BG36" s="45">
        <f t="shared" si="21"/>
        <v>3.4441191665227826E-4</v>
      </c>
      <c r="BH36" s="46">
        <f t="shared" si="22"/>
        <v>1.3821700069106978E-4</v>
      </c>
      <c r="BI36" s="47">
        <f t="shared" si="23"/>
        <v>1.5358890999499462E-3</v>
      </c>
      <c r="BJ36" s="17"/>
      <c r="BK36" s="3"/>
      <c r="BL36" s="17"/>
      <c r="BM36" s="52">
        <f t="shared" si="24"/>
        <v>1.4782341211858597E-3</v>
      </c>
      <c r="BN36" s="53">
        <f t="shared" si="24"/>
        <v>9.1295063379167587E-4</v>
      </c>
      <c r="BO36" s="53">
        <f t="shared" si="24"/>
        <v>4.5236075770426643E-3</v>
      </c>
      <c r="BP36" s="53">
        <f t="shared" si="24"/>
        <v>1.8239097993699054E-3</v>
      </c>
      <c r="BQ36" s="53">
        <f t="shared" si="24"/>
        <v>-6.4548708731670739E-4</v>
      </c>
      <c r="BR36" s="54">
        <f t="shared" si="24"/>
        <v>-1.3821700069106978E-4</v>
      </c>
      <c r="BS36" s="55">
        <f t="shared" si="25"/>
        <v>1.3258330072303877E-3</v>
      </c>
      <c r="BT36" s="17"/>
      <c r="BU36" s="3"/>
      <c r="BV36" s="17"/>
      <c r="BW36" s="52">
        <f t="shared" si="26"/>
        <v>1.4782341211858597E-3</v>
      </c>
      <c r="BX36" s="53">
        <f t="shared" si="26"/>
        <v>9.1295063379167587E-4</v>
      </c>
      <c r="BY36" s="53">
        <f t="shared" si="26"/>
        <v>4.5236075770426643E-3</v>
      </c>
      <c r="BZ36" s="53">
        <f t="shared" si="26"/>
        <v>1.8239097993699054E-3</v>
      </c>
      <c r="CA36" s="53">
        <f t="shared" si="26"/>
        <v>6.4548708731670739E-4</v>
      </c>
      <c r="CB36" s="54">
        <f t="shared" si="26"/>
        <v>1.3821700069106978E-4</v>
      </c>
      <c r="CC36" s="55">
        <f t="shared" si="31"/>
        <v>1.5870677032329805E-3</v>
      </c>
      <c r="CD36" s="17"/>
    </row>
    <row r="37" spans="8:82" x14ac:dyDescent="0.3">
      <c r="H37" s="26"/>
      <c r="I37" s="58">
        <v>44761</v>
      </c>
      <c r="J37" s="80">
        <v>1.0623</v>
      </c>
      <c r="K37" s="80">
        <v>1.0486</v>
      </c>
      <c r="L37" s="80">
        <v>0.93940000000000001</v>
      </c>
      <c r="M37" s="80">
        <v>0.93100000000000005</v>
      </c>
      <c r="N37" s="80">
        <v>0.7137</v>
      </c>
      <c r="O37" s="80">
        <v>0.70740000000000003</v>
      </c>
      <c r="P37" s="80">
        <v>0.60540000000000005</v>
      </c>
      <c r="Q37" s="80">
        <v>0.60309999999999997</v>
      </c>
      <c r="R37" s="80">
        <v>1.1760999999999999</v>
      </c>
      <c r="S37" s="80">
        <v>1.1620999999999999</v>
      </c>
      <c r="T37" s="80">
        <v>0.72389999999999999</v>
      </c>
      <c r="U37" s="81">
        <v>0.72350000000000003</v>
      </c>
      <c r="V37" s="20"/>
      <c r="X37" s="27"/>
      <c r="Y37" s="21"/>
      <c r="Z37" s="21"/>
      <c r="AA37" s="21"/>
      <c r="AB37" s="21"/>
      <c r="AC37" s="21"/>
      <c r="AD37" s="21"/>
      <c r="AE37" s="21"/>
      <c r="AF37" s="22"/>
      <c r="AH37" s="27"/>
      <c r="AI37" s="21"/>
      <c r="AJ37" s="21"/>
      <c r="AK37" s="21"/>
      <c r="AL37" s="21"/>
      <c r="AM37" s="21"/>
      <c r="AN37" s="21"/>
      <c r="AO37" s="21"/>
      <c r="AP37" s="22"/>
      <c r="AR37" s="27"/>
      <c r="AS37" s="21"/>
      <c r="AT37" s="21"/>
      <c r="AU37" s="21"/>
      <c r="AV37" s="21"/>
      <c r="AW37" s="21"/>
      <c r="AX37" s="21"/>
      <c r="AY37" s="21"/>
      <c r="AZ37" s="22"/>
      <c r="BB37" s="27"/>
      <c r="BC37" s="21"/>
      <c r="BD37" s="21"/>
      <c r="BE37" s="21"/>
      <c r="BF37" s="21"/>
      <c r="BG37" s="21"/>
      <c r="BH37" s="21"/>
      <c r="BI37" s="21"/>
      <c r="BJ37" s="22"/>
      <c r="BL37" s="27"/>
      <c r="BM37" s="21"/>
      <c r="BN37" s="21"/>
      <c r="BO37" s="21"/>
      <c r="BP37" s="21"/>
      <c r="BQ37" s="21"/>
      <c r="BR37" s="21"/>
      <c r="BS37" s="21"/>
      <c r="BT37" s="22"/>
      <c r="BV37" s="27"/>
      <c r="BW37" s="21"/>
      <c r="BX37" s="21"/>
      <c r="BY37" s="21"/>
      <c r="BZ37" s="21"/>
      <c r="CA37" s="21"/>
      <c r="CB37" s="21"/>
      <c r="CC37" s="21"/>
      <c r="CD37" s="22"/>
    </row>
    <row r="38" spans="8:82" x14ac:dyDescent="0.3">
      <c r="H38" s="27"/>
      <c r="I38" s="32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22"/>
    </row>
    <row r="39" spans="8:82" x14ac:dyDescent="0.3">
      <c r="I39" s="28"/>
      <c r="X39" s="23"/>
      <c r="Y39" s="24"/>
      <c r="Z39" s="24"/>
      <c r="AA39" s="24"/>
      <c r="AB39" s="24"/>
      <c r="AC39" s="24"/>
      <c r="AD39" s="24"/>
      <c r="AE39" s="24"/>
      <c r="AF39" s="25"/>
      <c r="AH39" s="23"/>
      <c r="AI39" s="24"/>
      <c r="AJ39" s="24"/>
      <c r="AK39" s="24"/>
      <c r="AL39" s="24"/>
      <c r="AM39" s="24"/>
      <c r="AN39" s="24"/>
      <c r="AO39" s="24"/>
      <c r="AP39" s="25"/>
      <c r="AR39" s="23"/>
      <c r="AS39" s="24"/>
      <c r="AT39" s="24"/>
      <c r="AU39" s="24"/>
      <c r="AV39" s="24"/>
      <c r="AW39" s="24"/>
      <c r="AX39" s="24"/>
      <c r="AY39" s="24"/>
      <c r="AZ39" s="25"/>
      <c r="BB39" s="23"/>
      <c r="BC39" s="24"/>
      <c r="BD39" s="24"/>
      <c r="BE39" s="24"/>
      <c r="BF39" s="24"/>
      <c r="BG39" s="24"/>
      <c r="BH39" s="24"/>
      <c r="BI39" s="24"/>
      <c r="BJ39" s="25"/>
      <c r="BL39" s="23"/>
      <c r="BM39" s="24"/>
      <c r="BN39" s="24"/>
      <c r="BO39" s="24"/>
      <c r="BP39" s="24"/>
      <c r="BQ39" s="24"/>
      <c r="BR39" s="24"/>
      <c r="BS39" s="24"/>
      <c r="BT39" s="25"/>
      <c r="BV39" s="23"/>
      <c r="BW39" s="24"/>
      <c r="BX39" s="24"/>
      <c r="BY39" s="24"/>
      <c r="BZ39" s="24"/>
      <c r="CA39" s="24"/>
      <c r="CB39" s="24"/>
      <c r="CC39" s="24"/>
      <c r="CD39" s="25"/>
    </row>
    <row r="40" spans="8:82" ht="18" x14ac:dyDescent="0.35">
      <c r="I40" s="28"/>
      <c r="X40" s="26"/>
      <c r="Y40" s="211" t="s">
        <v>34</v>
      </c>
      <c r="Z40" s="212"/>
      <c r="AA40" s="212"/>
      <c r="AB40" s="212"/>
      <c r="AC40" s="212"/>
      <c r="AD40" s="212"/>
      <c r="AE40" s="213"/>
      <c r="AF40" s="20"/>
      <c r="AH40" s="26"/>
      <c r="AI40" s="214" t="s">
        <v>35</v>
      </c>
      <c r="AJ40" s="215"/>
      <c r="AK40" s="215"/>
      <c r="AL40" s="215"/>
      <c r="AM40" s="215"/>
      <c r="AN40" s="215"/>
      <c r="AO40" s="216"/>
      <c r="AP40" s="20"/>
      <c r="AR40" s="26"/>
      <c r="AS40" s="211" t="s">
        <v>185</v>
      </c>
      <c r="AT40" s="212"/>
      <c r="AU40" s="212"/>
      <c r="AV40" s="212"/>
      <c r="AW40" s="212"/>
      <c r="AX40" s="212"/>
      <c r="AY40" s="213"/>
      <c r="AZ40" s="20"/>
      <c r="BB40" s="26"/>
      <c r="BC40" s="214" t="s">
        <v>179</v>
      </c>
      <c r="BD40" s="215"/>
      <c r="BE40" s="215"/>
      <c r="BF40" s="215"/>
      <c r="BG40" s="215"/>
      <c r="BH40" s="215"/>
      <c r="BI40" s="216"/>
      <c r="BJ40" s="20"/>
      <c r="BL40" s="26"/>
      <c r="BM40" s="211" t="s">
        <v>180</v>
      </c>
      <c r="BN40" s="212"/>
      <c r="BO40" s="212"/>
      <c r="BP40" s="212"/>
      <c r="BQ40" s="212"/>
      <c r="BR40" s="212"/>
      <c r="BS40" s="213"/>
      <c r="BT40" s="20"/>
      <c r="BV40" s="26"/>
      <c r="BW40" s="214" t="s">
        <v>181</v>
      </c>
      <c r="BX40" s="215"/>
      <c r="BY40" s="215"/>
      <c r="BZ40" s="215"/>
      <c r="CA40" s="215"/>
      <c r="CB40" s="215"/>
      <c r="CC40" s="216"/>
      <c r="CD40" s="20"/>
    </row>
    <row r="41" spans="8:82" x14ac:dyDescent="0.3">
      <c r="I41" s="28"/>
      <c r="X41" s="26"/>
      <c r="Y41" s="33" t="s">
        <v>101</v>
      </c>
      <c r="Z41" s="34" t="s">
        <v>102</v>
      </c>
      <c r="AA41" s="34" t="s">
        <v>103</v>
      </c>
      <c r="AB41" s="34" t="s">
        <v>104</v>
      </c>
      <c r="AC41" s="34" t="s">
        <v>105</v>
      </c>
      <c r="AD41" s="34" t="s">
        <v>106</v>
      </c>
      <c r="AE41" s="36" t="s">
        <v>9</v>
      </c>
      <c r="AF41" s="20"/>
      <c r="AH41" s="26"/>
      <c r="AI41" s="56" t="s">
        <v>101</v>
      </c>
      <c r="AJ41" s="57" t="s">
        <v>102</v>
      </c>
      <c r="AK41" s="57" t="s">
        <v>103</v>
      </c>
      <c r="AL41" s="57" t="s">
        <v>104</v>
      </c>
      <c r="AM41" s="57" t="s">
        <v>105</v>
      </c>
      <c r="AN41" s="57" t="s">
        <v>106</v>
      </c>
      <c r="AO41" s="36" t="s">
        <v>9</v>
      </c>
      <c r="AP41" s="20"/>
      <c r="AR41" s="26"/>
      <c r="AS41" s="33" t="s">
        <v>101</v>
      </c>
      <c r="AT41" s="34" t="s">
        <v>102</v>
      </c>
      <c r="AU41" s="34" t="s">
        <v>103</v>
      </c>
      <c r="AV41" s="34" t="s">
        <v>104</v>
      </c>
      <c r="AW41" s="34" t="s">
        <v>105</v>
      </c>
      <c r="AX41" s="34" t="s">
        <v>106</v>
      </c>
      <c r="AY41" s="36" t="s">
        <v>9</v>
      </c>
      <c r="AZ41" s="20"/>
      <c r="BB41" s="26"/>
      <c r="BC41" s="56" t="s">
        <v>101</v>
      </c>
      <c r="BD41" s="57" t="s">
        <v>102</v>
      </c>
      <c r="BE41" s="57" t="s">
        <v>103</v>
      </c>
      <c r="BF41" s="57" t="s">
        <v>104</v>
      </c>
      <c r="BG41" s="57" t="s">
        <v>105</v>
      </c>
      <c r="BH41" s="57" t="s">
        <v>106</v>
      </c>
      <c r="BI41" s="36" t="s">
        <v>9</v>
      </c>
      <c r="BJ41" s="20"/>
      <c r="BL41" s="26"/>
      <c r="BM41" s="56" t="s">
        <v>101</v>
      </c>
      <c r="BN41" s="57" t="s">
        <v>102</v>
      </c>
      <c r="BO41" s="57" t="s">
        <v>103</v>
      </c>
      <c r="BP41" s="57" t="s">
        <v>104</v>
      </c>
      <c r="BQ41" s="57" t="s">
        <v>105</v>
      </c>
      <c r="BR41" s="57" t="s">
        <v>106</v>
      </c>
      <c r="BS41" s="36" t="s">
        <v>9</v>
      </c>
      <c r="BT41" s="20"/>
      <c r="BV41" s="26"/>
      <c r="BW41" s="56" t="s">
        <v>101</v>
      </c>
      <c r="BX41" s="57" t="s">
        <v>102</v>
      </c>
      <c r="BY41" s="57" t="s">
        <v>103</v>
      </c>
      <c r="BZ41" s="57" t="s">
        <v>104</v>
      </c>
      <c r="CA41" s="57" t="s">
        <v>105</v>
      </c>
      <c r="CB41" s="57" t="s">
        <v>106</v>
      </c>
      <c r="CC41" s="36" t="s">
        <v>9</v>
      </c>
      <c r="CD41" s="20"/>
    </row>
    <row r="42" spans="8:82" x14ac:dyDescent="0.3">
      <c r="I42" s="28"/>
      <c r="X42" s="26"/>
      <c r="Y42" s="44">
        <f>IF(OR(E9="",K7=""),"",(E9-K7)/K7)</f>
        <v>2.8538812785406108E-4</v>
      </c>
      <c r="Z42" s="53">
        <f>IF(OR(E10="",M7=""),"",(E10-M7)/M7)</f>
        <v>1.378286683630161E-3</v>
      </c>
      <c r="AA42" s="53">
        <f>IF(OR(E11="",O7=""),"",(E11-O7)/O7)</f>
        <v>3.3365772278603606E-3</v>
      </c>
      <c r="AB42" s="53">
        <f>IF(OR(E12="",Q7=""),"",(E12-Q7)/Q7)</f>
        <v>2.9126213592233397E-3</v>
      </c>
      <c r="AC42" s="53">
        <f>IF(OR(E13="",S7=""),"",(E13-S7)/S7)</f>
        <v>2.5531914893617987E-3</v>
      </c>
      <c r="AD42" s="53">
        <f>IF(OR(E14="",U7=""),"",(E14-U7)/U7)</f>
        <v>-2.7762354247637139E-4</v>
      </c>
      <c r="AE42" s="55">
        <f>AVERAGE(Y42:AD42)</f>
        <v>1.6980735575755582E-3</v>
      </c>
      <c r="AF42" s="20"/>
      <c r="AH42" s="26"/>
      <c r="AI42" s="41">
        <f>IFERROR(SQRT((Y42)^2),"")</f>
        <v>2.8538812785406108E-4</v>
      </c>
      <c r="AJ42" s="42">
        <f>IFERROR(SQRT((Z42)^2),"")</f>
        <v>1.378286683630161E-3</v>
      </c>
      <c r="AK42" s="42">
        <f>IFERROR(SQRT((AA42)^2),"")</f>
        <v>3.3365772278603606E-3</v>
      </c>
      <c r="AL42" s="42">
        <f t="shared" ref="AL42:AN42" si="32">IFERROR(SQRT((AB42)^2),"")</f>
        <v>2.9126213592233397E-3</v>
      </c>
      <c r="AM42" s="42">
        <f t="shared" si="32"/>
        <v>2.5531914893617987E-3</v>
      </c>
      <c r="AN42" s="43">
        <f t="shared" si="32"/>
        <v>2.7762354247637139E-4</v>
      </c>
      <c r="AO42" s="54">
        <f>AVERAGE(AI42:AN42)</f>
        <v>1.7906147384010157E-3</v>
      </c>
      <c r="AP42" s="20"/>
      <c r="AR42" s="26"/>
      <c r="AS42" s="44">
        <f>IFERROR((E9-J6)/J6,"")</f>
        <v>2.8538812785406108E-4</v>
      </c>
      <c r="AT42" s="53">
        <f>IFERROR((E10-L6)/L6,"")</f>
        <v>1.4844661223623759E-3</v>
      </c>
      <c r="AU42" s="53">
        <f>IFERROR((E11-N6)/N6,"")</f>
        <v>3.4760845383760538E-3</v>
      </c>
      <c r="AV42" s="53">
        <f>IFERROR((E12-P6)/P6,"")</f>
        <v>2.9126213592233397E-3</v>
      </c>
      <c r="AW42" s="53">
        <f>IFERROR((E13-R6)/R6,"")</f>
        <v>2.6385224274407203E-3</v>
      </c>
      <c r="AX42" s="62">
        <f>IFERROR((E14-T6)/T6,"")</f>
        <v>-2.7762354247621733E-4</v>
      </c>
      <c r="AY42" s="55">
        <f>AVERAGE(AS42:AX42)</f>
        <v>1.7532431721300555E-3</v>
      </c>
      <c r="AZ42" s="20"/>
      <c r="BB42" s="26"/>
      <c r="BC42" s="41">
        <f>IFERROR(SQRT((AS42)^2),"")</f>
        <v>2.8538812785406108E-4</v>
      </c>
      <c r="BD42" s="42">
        <f>IFERROR(SQRT((AT42)^2),"")</f>
        <v>1.4844661223623759E-3</v>
      </c>
      <c r="BE42" s="42">
        <f>IFERROR(SQRT((AU42)^2),"")</f>
        <v>3.4760845383760538E-3</v>
      </c>
      <c r="BF42" s="42">
        <f t="shared" ref="BF42" si="33">IFERROR(SQRT((AV42)^2),"")</f>
        <v>2.9126213592233397E-3</v>
      </c>
      <c r="BG42" s="42">
        <f t="shared" ref="BG42" si="34">IFERROR(SQRT((AW42)^2),"")</f>
        <v>2.6385224274407203E-3</v>
      </c>
      <c r="BH42" s="43">
        <f t="shared" ref="BH42" si="35">IFERROR(SQRT((AX42)^2),"")</f>
        <v>2.7762354247621733E-4</v>
      </c>
      <c r="BI42" s="54">
        <f>AVERAGE(BC42:BH42)</f>
        <v>1.8457843529554614E-3</v>
      </c>
      <c r="BJ42" s="20"/>
      <c r="BL42" s="26"/>
      <c r="BM42" s="41">
        <f>AVERAGE(Y42,AS42)</f>
        <v>2.8538812785406108E-4</v>
      </c>
      <c r="BN42" s="42">
        <f t="shared" ref="BN42:BR42" si="36">AVERAGE(Z42,AT42)</f>
        <v>1.4313764029962686E-3</v>
      </c>
      <c r="BO42" s="42">
        <f t="shared" si="36"/>
        <v>3.406330883118207E-3</v>
      </c>
      <c r="BP42" s="42">
        <f t="shared" si="36"/>
        <v>2.9126213592233397E-3</v>
      </c>
      <c r="BQ42" s="42">
        <f t="shared" si="36"/>
        <v>2.5958569584012595E-3</v>
      </c>
      <c r="BR42" s="43">
        <f t="shared" si="36"/>
        <v>-2.7762354247629436E-4</v>
      </c>
      <c r="BS42" s="54">
        <f>AVERAGE(BM42:BR42)</f>
        <v>1.7256583648528072E-3</v>
      </c>
      <c r="BT42" s="20"/>
      <c r="BV42" s="26"/>
      <c r="BW42" s="41">
        <f>IFERROR(SQRT((BM42)^2),"")</f>
        <v>2.8538812785406108E-4</v>
      </c>
      <c r="BX42" s="42">
        <f>IFERROR(SQRT((BN42)^2),"")</f>
        <v>1.4313764029962686E-3</v>
      </c>
      <c r="BY42" s="42">
        <f>IFERROR(SQRT((BO42)^2),"")</f>
        <v>3.406330883118207E-3</v>
      </c>
      <c r="BZ42" s="42">
        <f t="shared" ref="BZ42" si="37">IFERROR(SQRT((BP42)^2),"")</f>
        <v>2.9126213592233397E-3</v>
      </c>
      <c r="CA42" s="42">
        <f t="shared" ref="CA42" si="38">IFERROR(SQRT((BQ42)^2),"")</f>
        <v>2.5958569584012595E-3</v>
      </c>
      <c r="CB42" s="43">
        <f t="shared" ref="CB42" si="39">IFERROR(SQRT((BR42)^2),"")</f>
        <v>2.7762354247629436E-4</v>
      </c>
      <c r="CC42" s="54">
        <f>AVERAGE(BW42:CB42)</f>
        <v>1.8181995456782384E-3</v>
      </c>
      <c r="CD42" s="20"/>
    </row>
    <row r="43" spans="8:82" x14ac:dyDescent="0.3">
      <c r="I43" s="28"/>
      <c r="X43" s="27"/>
      <c r="Y43" s="21"/>
      <c r="Z43" s="21"/>
      <c r="AA43" s="21"/>
      <c r="AB43" s="21"/>
      <c r="AC43" s="21"/>
      <c r="AD43" s="21"/>
      <c r="AE43" s="21"/>
      <c r="AF43" s="22"/>
      <c r="AH43" s="27"/>
      <c r="AI43" s="21"/>
      <c r="AJ43" s="21"/>
      <c r="AK43" s="21"/>
      <c r="AL43" s="21"/>
      <c r="AM43" s="21"/>
      <c r="AN43" s="21"/>
      <c r="AO43" s="21"/>
      <c r="AP43" s="22"/>
      <c r="AR43" s="27"/>
      <c r="AS43" s="21"/>
      <c r="AT43" s="21"/>
      <c r="AU43" s="21"/>
      <c r="AV43" s="21"/>
      <c r="AW43" s="21"/>
      <c r="AX43" s="21"/>
      <c r="AY43" s="21"/>
      <c r="AZ43" s="22"/>
      <c r="BB43" s="27"/>
      <c r="BC43" s="21"/>
      <c r="BD43" s="21"/>
      <c r="BE43" s="21"/>
      <c r="BF43" s="21"/>
      <c r="BG43" s="21"/>
      <c r="BH43" s="21"/>
      <c r="BI43" s="21"/>
      <c r="BJ43" s="22"/>
      <c r="BL43" s="27"/>
      <c r="BM43" s="21"/>
      <c r="BN43" s="21"/>
      <c r="BO43" s="21"/>
      <c r="BP43" s="21"/>
      <c r="BQ43" s="21"/>
      <c r="BR43" s="21"/>
      <c r="BS43" s="21"/>
      <c r="BT43" s="22"/>
      <c r="BV43" s="27"/>
      <c r="BW43" s="21"/>
      <c r="BX43" s="21"/>
      <c r="BY43" s="21"/>
      <c r="BZ43" s="21"/>
      <c r="CA43" s="21"/>
      <c r="CB43" s="21"/>
      <c r="CC43" s="21"/>
      <c r="CD43" s="22"/>
    </row>
    <row r="44" spans="8:82" x14ac:dyDescent="0.3">
      <c r="I44" s="28"/>
    </row>
    <row r="45" spans="8:82" x14ac:dyDescent="0.3">
      <c r="I45" s="28"/>
    </row>
    <row r="46" spans="8:82" x14ac:dyDescent="0.3">
      <c r="I46" s="28"/>
    </row>
    <row r="47" spans="8:82" x14ac:dyDescent="0.3">
      <c r="I47" s="28"/>
    </row>
    <row r="48" spans="8:82" x14ac:dyDescent="0.3">
      <c r="I48" s="28"/>
    </row>
    <row r="49" spans="9:16" x14ac:dyDescent="0.3">
      <c r="I49" s="28"/>
    </row>
    <row r="50" spans="9:16" x14ac:dyDescent="0.3">
      <c r="I50" s="28"/>
    </row>
    <row r="51" spans="9:16" x14ac:dyDescent="0.3">
      <c r="I51" s="28"/>
    </row>
    <row r="52" spans="9:16" x14ac:dyDescent="0.3">
      <c r="I52" s="28"/>
    </row>
    <row r="53" spans="9:16" x14ac:dyDescent="0.3">
      <c r="I53" s="28"/>
    </row>
    <row r="54" spans="9:16" x14ac:dyDescent="0.3">
      <c r="I54" s="28"/>
      <c r="P54" s="1"/>
    </row>
    <row r="55" spans="9:16" x14ac:dyDescent="0.3">
      <c r="I55" s="28"/>
    </row>
    <row r="56" spans="9:16" x14ac:dyDescent="0.3">
      <c r="I56" s="28"/>
    </row>
    <row r="57" spans="9:16" x14ac:dyDescent="0.3">
      <c r="I57" s="28"/>
    </row>
    <row r="58" spans="9:16" x14ac:dyDescent="0.3">
      <c r="I58" s="28"/>
      <c r="P58" s="1"/>
    </row>
    <row r="59" spans="9:16" x14ac:dyDescent="0.3">
      <c r="I59" s="28"/>
    </row>
    <row r="60" spans="9:16" x14ac:dyDescent="0.3">
      <c r="I60" s="28"/>
    </row>
    <row r="61" spans="9:16" x14ac:dyDescent="0.3">
      <c r="I61" s="28"/>
    </row>
    <row r="62" spans="9:16" x14ac:dyDescent="0.3">
      <c r="I62" s="28"/>
    </row>
    <row r="63" spans="9:16" x14ac:dyDescent="0.3">
      <c r="I63" s="28"/>
    </row>
    <row r="64" spans="9:16" x14ac:dyDescent="0.3">
      <c r="I64" s="28"/>
    </row>
    <row r="65" spans="9:9" x14ac:dyDescent="0.3">
      <c r="I65" s="28"/>
    </row>
    <row r="66" spans="9:9" x14ac:dyDescent="0.3">
      <c r="I66" s="28"/>
    </row>
    <row r="67" spans="9:9" x14ac:dyDescent="0.3">
      <c r="I67" s="28"/>
    </row>
    <row r="68" spans="9:9" x14ac:dyDescent="0.3">
      <c r="I68" s="28"/>
    </row>
    <row r="69" spans="9:9" x14ac:dyDescent="0.3">
      <c r="I69" s="28"/>
    </row>
    <row r="70" spans="9:9" x14ac:dyDescent="0.3">
      <c r="I70" s="28"/>
    </row>
    <row r="71" spans="9:9" x14ac:dyDescent="0.3">
      <c r="I71" s="28"/>
    </row>
    <row r="72" spans="9:9" x14ac:dyDescent="0.3">
      <c r="I72" s="28"/>
    </row>
    <row r="73" spans="9:9" x14ac:dyDescent="0.3">
      <c r="I73" s="28"/>
    </row>
    <row r="74" spans="9:9" x14ac:dyDescent="0.3">
      <c r="I74" s="28"/>
    </row>
    <row r="75" spans="9:9" x14ac:dyDescent="0.3">
      <c r="I75" s="28"/>
    </row>
    <row r="76" spans="9:9" x14ac:dyDescent="0.3">
      <c r="I76" s="28"/>
    </row>
    <row r="77" spans="9:9" x14ac:dyDescent="0.3">
      <c r="I77" s="28"/>
    </row>
    <row r="78" spans="9:9" x14ac:dyDescent="0.3">
      <c r="I78" s="28"/>
    </row>
    <row r="79" spans="9:9" x14ac:dyDescent="0.3">
      <c r="I79" s="28"/>
    </row>
    <row r="80" spans="9:9" x14ac:dyDescent="0.3">
      <c r="I80" s="28"/>
    </row>
    <row r="81" spans="9:9" x14ac:dyDescent="0.3">
      <c r="I81" s="28"/>
    </row>
    <row r="82" spans="9:9" x14ac:dyDescent="0.3">
      <c r="I82" s="28"/>
    </row>
    <row r="83" spans="9:9" x14ac:dyDescent="0.3">
      <c r="I83" s="28"/>
    </row>
    <row r="84" spans="9:9" x14ac:dyDescent="0.3">
      <c r="I84" s="28"/>
    </row>
    <row r="85" spans="9:9" x14ac:dyDescent="0.3">
      <c r="I85" s="28"/>
    </row>
    <row r="86" spans="9:9" x14ac:dyDescent="0.3">
      <c r="I86" s="28"/>
    </row>
    <row r="87" spans="9:9" x14ac:dyDescent="0.3">
      <c r="I87" s="28"/>
    </row>
    <row r="88" spans="9:9" x14ac:dyDescent="0.3">
      <c r="I88" s="28"/>
    </row>
    <row r="89" spans="9:9" x14ac:dyDescent="0.3">
      <c r="I89" s="28"/>
    </row>
    <row r="90" spans="9:9" x14ac:dyDescent="0.3">
      <c r="I90" s="28"/>
    </row>
    <row r="91" spans="9:9" x14ac:dyDescent="0.3">
      <c r="I91" s="28"/>
    </row>
    <row r="92" spans="9:9" x14ac:dyDescent="0.3">
      <c r="I92" s="28"/>
    </row>
    <row r="93" spans="9:9" x14ac:dyDescent="0.3">
      <c r="I93" s="28"/>
    </row>
    <row r="94" spans="9:9" x14ac:dyDescent="0.3">
      <c r="I94" s="28"/>
    </row>
    <row r="95" spans="9:9" x14ac:dyDescent="0.3">
      <c r="I95" s="28"/>
    </row>
    <row r="96" spans="9:9" x14ac:dyDescent="0.3">
      <c r="I96" s="28"/>
    </row>
    <row r="97" spans="9:9" x14ac:dyDescent="0.3">
      <c r="I97" s="28"/>
    </row>
    <row r="98" spans="9:9" x14ac:dyDescent="0.3">
      <c r="I98" s="28"/>
    </row>
    <row r="99" spans="9:9" x14ac:dyDescent="0.3">
      <c r="I99" s="28"/>
    </row>
    <row r="100" spans="9:9" x14ac:dyDescent="0.3">
      <c r="I100" s="28"/>
    </row>
    <row r="101" spans="9:9" x14ac:dyDescent="0.3">
      <c r="I101" s="28"/>
    </row>
    <row r="102" spans="9:9" x14ac:dyDescent="0.3">
      <c r="I102" s="28"/>
    </row>
    <row r="103" spans="9:9" x14ac:dyDescent="0.3">
      <c r="I103" s="28"/>
    </row>
    <row r="104" spans="9:9" x14ac:dyDescent="0.3">
      <c r="I104" s="28"/>
    </row>
    <row r="105" spans="9:9" x14ac:dyDescent="0.3">
      <c r="I105" s="28"/>
    </row>
    <row r="106" spans="9:9" x14ac:dyDescent="0.3">
      <c r="I106" s="28"/>
    </row>
    <row r="107" spans="9:9" x14ac:dyDescent="0.3">
      <c r="I107" s="28"/>
    </row>
    <row r="108" spans="9:9" x14ac:dyDescent="0.3">
      <c r="I108" s="28"/>
    </row>
    <row r="109" spans="9:9" x14ac:dyDescent="0.3">
      <c r="I109" s="28"/>
    </row>
    <row r="110" spans="9:9" x14ac:dyDescent="0.3">
      <c r="I110" s="28"/>
    </row>
    <row r="111" spans="9:9" x14ac:dyDescent="0.3">
      <c r="I111" s="28"/>
    </row>
    <row r="112" spans="9:9" x14ac:dyDescent="0.3">
      <c r="I112" s="28"/>
    </row>
    <row r="113" spans="9:9" x14ac:dyDescent="0.3">
      <c r="I113" s="28"/>
    </row>
    <row r="114" spans="9:9" x14ac:dyDescent="0.3">
      <c r="I114" s="28"/>
    </row>
    <row r="115" spans="9:9" x14ac:dyDescent="0.3">
      <c r="I115" s="28"/>
    </row>
    <row r="116" spans="9:9" x14ac:dyDescent="0.3">
      <c r="I116" s="28"/>
    </row>
    <row r="117" spans="9:9" x14ac:dyDescent="0.3">
      <c r="I117" s="28"/>
    </row>
    <row r="118" spans="9:9" x14ac:dyDescent="0.3">
      <c r="I118" s="28"/>
    </row>
    <row r="119" spans="9:9" x14ac:dyDescent="0.3">
      <c r="I119" s="28"/>
    </row>
    <row r="120" spans="9:9" x14ac:dyDescent="0.3">
      <c r="I120" s="28"/>
    </row>
    <row r="121" spans="9:9" x14ac:dyDescent="0.3">
      <c r="I121" s="28"/>
    </row>
    <row r="122" spans="9:9" x14ac:dyDescent="0.3">
      <c r="I122" s="28"/>
    </row>
    <row r="123" spans="9:9" x14ac:dyDescent="0.3">
      <c r="I123" s="28"/>
    </row>
    <row r="124" spans="9:9" x14ac:dyDescent="0.3">
      <c r="I124" s="28"/>
    </row>
    <row r="125" spans="9:9" x14ac:dyDescent="0.3">
      <c r="I125" s="28"/>
    </row>
    <row r="126" spans="9:9" x14ac:dyDescent="0.3">
      <c r="I126" s="28"/>
    </row>
    <row r="127" spans="9:9" x14ac:dyDescent="0.3">
      <c r="I127" s="28"/>
    </row>
    <row r="128" spans="9:9" x14ac:dyDescent="0.3">
      <c r="I128" s="28"/>
    </row>
    <row r="129" spans="9:9" x14ac:dyDescent="0.3">
      <c r="I129" s="28"/>
    </row>
    <row r="130" spans="9:9" x14ac:dyDescent="0.3">
      <c r="I130" s="28"/>
    </row>
    <row r="131" spans="9:9" x14ac:dyDescent="0.3">
      <c r="I131" s="28"/>
    </row>
    <row r="132" spans="9:9" x14ac:dyDescent="0.3">
      <c r="I132" s="28"/>
    </row>
    <row r="133" spans="9:9" x14ac:dyDescent="0.3">
      <c r="I133" s="28"/>
    </row>
    <row r="134" spans="9:9" x14ac:dyDescent="0.3">
      <c r="I134" s="28"/>
    </row>
    <row r="135" spans="9:9" x14ac:dyDescent="0.3">
      <c r="I135" s="28"/>
    </row>
    <row r="136" spans="9:9" x14ac:dyDescent="0.3">
      <c r="I136" s="28"/>
    </row>
    <row r="137" spans="9:9" x14ac:dyDescent="0.3">
      <c r="I137" s="28"/>
    </row>
    <row r="138" spans="9:9" x14ac:dyDescent="0.3">
      <c r="I138" s="28"/>
    </row>
    <row r="139" spans="9:9" x14ac:dyDescent="0.3">
      <c r="I139" s="28"/>
    </row>
    <row r="140" spans="9:9" x14ac:dyDescent="0.3">
      <c r="I140" s="28"/>
    </row>
    <row r="141" spans="9:9" x14ac:dyDescent="0.3">
      <c r="I141" s="28"/>
    </row>
    <row r="142" spans="9:9" x14ac:dyDescent="0.3">
      <c r="I142" s="28"/>
    </row>
    <row r="143" spans="9:9" x14ac:dyDescent="0.3">
      <c r="I143" s="28"/>
    </row>
    <row r="144" spans="9:9" x14ac:dyDescent="0.3">
      <c r="I144" s="28"/>
    </row>
    <row r="145" spans="9:9" x14ac:dyDescent="0.3">
      <c r="I145" s="28"/>
    </row>
    <row r="146" spans="9:9" x14ac:dyDescent="0.3">
      <c r="I146" s="28"/>
    </row>
    <row r="147" spans="9:9" x14ac:dyDescent="0.3">
      <c r="I147" s="28"/>
    </row>
    <row r="148" spans="9:9" x14ac:dyDescent="0.3">
      <c r="I148" s="28"/>
    </row>
    <row r="149" spans="9:9" x14ac:dyDescent="0.3">
      <c r="I149" s="28"/>
    </row>
    <row r="150" spans="9:9" x14ac:dyDescent="0.3">
      <c r="I150" s="28"/>
    </row>
    <row r="151" spans="9:9" x14ac:dyDescent="0.3">
      <c r="I151" s="28"/>
    </row>
    <row r="152" spans="9:9" x14ac:dyDescent="0.3">
      <c r="I152" s="28"/>
    </row>
    <row r="153" spans="9:9" x14ac:dyDescent="0.3">
      <c r="I153" s="28"/>
    </row>
    <row r="154" spans="9:9" x14ac:dyDescent="0.3">
      <c r="I154" s="28"/>
    </row>
    <row r="155" spans="9:9" x14ac:dyDescent="0.3">
      <c r="I155" s="28"/>
    </row>
    <row r="156" spans="9:9" x14ac:dyDescent="0.3">
      <c r="I156" s="28"/>
    </row>
    <row r="157" spans="9:9" x14ac:dyDescent="0.3">
      <c r="I157" s="28"/>
    </row>
    <row r="158" spans="9:9" x14ac:dyDescent="0.3">
      <c r="I158" s="28"/>
    </row>
    <row r="159" spans="9:9" x14ac:dyDescent="0.3">
      <c r="I159" s="28"/>
    </row>
    <row r="160" spans="9:9" x14ac:dyDescent="0.3">
      <c r="I160" s="28"/>
    </row>
  </sheetData>
  <mergeCells count="37">
    <mergeCell ref="D20:E20"/>
    <mergeCell ref="BM3:BS3"/>
    <mergeCell ref="BW3:CC3"/>
    <mergeCell ref="J4:K4"/>
    <mergeCell ref="L4:M4"/>
    <mergeCell ref="N4:O4"/>
    <mergeCell ref="P4:Q4"/>
    <mergeCell ref="R4:S4"/>
    <mergeCell ref="T4:U4"/>
    <mergeCell ref="B2:F3"/>
    <mergeCell ref="I3:U3"/>
    <mergeCell ref="Y3:AE3"/>
    <mergeCell ref="AI3:AO3"/>
    <mergeCell ref="AS3:AY3"/>
    <mergeCell ref="BC3:BI3"/>
    <mergeCell ref="C7:E7"/>
    <mergeCell ref="C16:E16"/>
    <mergeCell ref="C17:E17"/>
    <mergeCell ref="D18:E18"/>
    <mergeCell ref="D19:E19"/>
    <mergeCell ref="Y40:AE40"/>
    <mergeCell ref="D21:E21"/>
    <mergeCell ref="C22:E22"/>
    <mergeCell ref="D23:E23"/>
    <mergeCell ref="D24:E24"/>
    <mergeCell ref="D25:E25"/>
    <mergeCell ref="D26:E26"/>
    <mergeCell ref="C27:E27"/>
    <mergeCell ref="D28:E28"/>
    <mergeCell ref="D29:E29"/>
    <mergeCell ref="D30:E30"/>
    <mergeCell ref="D31:E31"/>
    <mergeCell ref="AI40:AO40"/>
    <mergeCell ref="AS40:AY40"/>
    <mergeCell ref="BC40:BI40"/>
    <mergeCell ref="BM40:BS40"/>
    <mergeCell ref="BW40:CC40"/>
  </mergeCells>
  <pageMargins left="0.7" right="0.7" top="0.75" bottom="0.75" header="0.3" footer="0.3"/>
  <pageSetup paperSize="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FCA4B-A247-431C-B885-31634AED155F}">
  <sheetPr codeName="Sheet21"/>
  <dimension ref="B2:CD160"/>
  <sheetViews>
    <sheetView showGridLines="0" topLeftCell="BF7" workbookViewId="0">
      <selection activeCell="J32" sqref="J32"/>
    </sheetView>
  </sheetViews>
  <sheetFormatPr defaultRowHeight="14.4" x14ac:dyDescent="0.3"/>
  <cols>
    <col min="1" max="2" width="2.88671875" customWidth="1"/>
    <col min="3" max="5" width="10.33203125" customWidth="1"/>
    <col min="6" max="8" width="2.88671875" customWidth="1"/>
    <col min="9" max="9" width="18.5546875" bestFit="1" customWidth="1"/>
    <col min="10" max="21" width="11.33203125" bestFit="1" customWidth="1"/>
    <col min="22" max="24" width="2.88671875" customWidth="1"/>
    <col min="25" max="31" width="12.88671875" customWidth="1"/>
    <col min="32" max="34" width="2.88671875" customWidth="1"/>
    <col min="35" max="41" width="12.88671875" customWidth="1"/>
    <col min="42" max="44" width="2.88671875" customWidth="1"/>
    <col min="45" max="51" width="12.88671875" customWidth="1"/>
    <col min="52" max="54" width="2.88671875" customWidth="1"/>
    <col min="55" max="61" width="12.88671875" customWidth="1"/>
    <col min="62" max="64" width="2.88671875" customWidth="1"/>
    <col min="65" max="71" width="12.88671875" customWidth="1"/>
    <col min="72" max="74" width="2.88671875" customWidth="1"/>
    <col min="75" max="81" width="12.88671875" customWidth="1"/>
    <col min="82" max="82" width="2.88671875" customWidth="1"/>
  </cols>
  <sheetData>
    <row r="2" spans="2:82" x14ac:dyDescent="0.3">
      <c r="B2" s="128" t="str">
        <f>_xll.TR("CHFAUD=R;CHFCAD=R;CHFEUR=R;CHFGBP=R;CHFNZD=R;CHFUSD=R","OPEN_PRC;CF_LAST","CH=Fd RH=IN",C8)</f>
        <v>Updated at 12:45:11</v>
      </c>
      <c r="C2" s="129"/>
      <c r="D2" s="129"/>
      <c r="E2" s="129"/>
      <c r="F2" s="130"/>
      <c r="G2" s="2"/>
      <c r="H2" s="23"/>
      <c r="I2" s="64" t="str">
        <f>_xll.RHistory("CHFAUD=R;CHFCAD=R;CHFEUR=R;CHFGBP=R;CHFNZD=R;CHFUSD=R",".Timestamp;.Open;.Close","NBROWS:32 INTERVAL:1D",,"TSREPEAT:NO CH:Fd",I5)</f>
        <v>Updated at 12:09:18</v>
      </c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X2" s="23"/>
      <c r="Y2" s="24"/>
      <c r="Z2" s="24"/>
      <c r="AA2" s="24"/>
      <c r="AB2" s="24"/>
      <c r="AC2" s="24"/>
      <c r="AD2" s="24"/>
      <c r="AE2" s="24"/>
      <c r="AF2" s="25"/>
      <c r="AH2" s="23"/>
      <c r="AI2" s="24"/>
      <c r="AJ2" s="24"/>
      <c r="AK2" s="24"/>
      <c r="AL2" s="24"/>
      <c r="AM2" s="24"/>
      <c r="AN2" s="24"/>
      <c r="AO2" s="24"/>
      <c r="AP2" s="25"/>
      <c r="AR2" s="23"/>
      <c r="AS2" s="24"/>
      <c r="AT2" s="24"/>
      <c r="AU2" s="24"/>
      <c r="AV2" s="24"/>
      <c r="AW2" s="24"/>
      <c r="AX2" s="24"/>
      <c r="AY2" s="24"/>
      <c r="AZ2" s="25"/>
      <c r="BB2" s="23"/>
      <c r="BC2" s="24"/>
      <c r="BD2" s="24"/>
      <c r="BE2" s="24"/>
      <c r="BF2" s="24"/>
      <c r="BG2" s="24"/>
      <c r="BH2" s="24"/>
      <c r="BI2" s="24"/>
      <c r="BJ2" s="25"/>
      <c r="BL2" s="23"/>
      <c r="BM2" s="24"/>
      <c r="BN2" s="24"/>
      <c r="BO2" s="24"/>
      <c r="BP2" s="24"/>
      <c r="BQ2" s="24"/>
      <c r="BR2" s="24"/>
      <c r="BS2" s="24"/>
      <c r="BT2" s="25"/>
      <c r="BV2" s="23"/>
      <c r="BW2" s="24"/>
      <c r="BX2" s="24"/>
      <c r="BY2" s="24"/>
      <c r="BZ2" s="24"/>
      <c r="CA2" s="24"/>
      <c r="CB2" s="24"/>
      <c r="CC2" s="24"/>
      <c r="CD2" s="25"/>
    </row>
    <row r="3" spans="2:82" ht="18" x14ac:dyDescent="0.35">
      <c r="B3" s="219"/>
      <c r="C3" s="220"/>
      <c r="D3" s="220"/>
      <c r="E3" s="220"/>
      <c r="F3" s="221"/>
      <c r="G3" s="2"/>
      <c r="H3" s="26"/>
      <c r="I3" s="211" t="s">
        <v>107</v>
      </c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3"/>
      <c r="V3" s="20"/>
      <c r="X3" s="26"/>
      <c r="Y3" s="211" t="s">
        <v>23</v>
      </c>
      <c r="Z3" s="212"/>
      <c r="AA3" s="212"/>
      <c r="AB3" s="212"/>
      <c r="AC3" s="212"/>
      <c r="AD3" s="212"/>
      <c r="AE3" s="213"/>
      <c r="AF3" s="20"/>
      <c r="AH3" s="26"/>
      <c r="AI3" s="214" t="s">
        <v>28</v>
      </c>
      <c r="AJ3" s="215"/>
      <c r="AK3" s="215"/>
      <c r="AL3" s="215"/>
      <c r="AM3" s="215"/>
      <c r="AN3" s="215"/>
      <c r="AO3" s="216"/>
      <c r="AP3" s="20"/>
      <c r="AR3" s="26"/>
      <c r="AS3" s="211" t="s">
        <v>29</v>
      </c>
      <c r="AT3" s="212"/>
      <c r="AU3" s="212"/>
      <c r="AV3" s="212"/>
      <c r="AW3" s="212"/>
      <c r="AX3" s="212"/>
      <c r="AY3" s="213"/>
      <c r="AZ3" s="20"/>
      <c r="BB3" s="26"/>
      <c r="BC3" s="214" t="s">
        <v>30</v>
      </c>
      <c r="BD3" s="215"/>
      <c r="BE3" s="215"/>
      <c r="BF3" s="215"/>
      <c r="BG3" s="215"/>
      <c r="BH3" s="215"/>
      <c r="BI3" s="216"/>
      <c r="BJ3" s="20"/>
      <c r="BL3" s="26"/>
      <c r="BM3" s="211" t="s">
        <v>31</v>
      </c>
      <c r="BN3" s="212"/>
      <c r="BO3" s="212"/>
      <c r="BP3" s="212"/>
      <c r="BQ3" s="212"/>
      <c r="BR3" s="212"/>
      <c r="BS3" s="213"/>
      <c r="BT3" s="20"/>
      <c r="BV3" s="26"/>
      <c r="BW3" s="214" t="s">
        <v>32</v>
      </c>
      <c r="BX3" s="215"/>
      <c r="BY3" s="215"/>
      <c r="BZ3" s="215"/>
      <c r="CA3" s="215"/>
      <c r="CB3" s="215"/>
      <c r="CC3" s="216"/>
      <c r="CD3" s="20"/>
    </row>
    <row r="4" spans="2:82" x14ac:dyDescent="0.3">
      <c r="G4" s="2"/>
      <c r="H4" s="26"/>
      <c r="I4" s="27"/>
      <c r="J4" s="217" t="s">
        <v>101</v>
      </c>
      <c r="K4" s="217"/>
      <c r="L4" s="217" t="s">
        <v>102</v>
      </c>
      <c r="M4" s="217"/>
      <c r="N4" s="217" t="s">
        <v>103</v>
      </c>
      <c r="O4" s="217"/>
      <c r="P4" s="217" t="s">
        <v>104</v>
      </c>
      <c r="Q4" s="217"/>
      <c r="R4" s="217" t="s">
        <v>105</v>
      </c>
      <c r="S4" s="217"/>
      <c r="T4" s="217" t="s">
        <v>106</v>
      </c>
      <c r="U4" s="218"/>
      <c r="V4" s="20"/>
      <c r="X4" s="26"/>
      <c r="Y4" s="33" t="s">
        <v>101</v>
      </c>
      <c r="Z4" s="34" t="s">
        <v>102</v>
      </c>
      <c r="AA4" s="34" t="s">
        <v>103</v>
      </c>
      <c r="AB4" s="34" t="s">
        <v>104</v>
      </c>
      <c r="AC4" s="34" t="s">
        <v>105</v>
      </c>
      <c r="AD4" s="35" t="s">
        <v>106</v>
      </c>
      <c r="AE4" s="36" t="s">
        <v>9</v>
      </c>
      <c r="AF4" s="20"/>
      <c r="AH4" s="26"/>
      <c r="AI4" s="33" t="s">
        <v>101</v>
      </c>
      <c r="AJ4" s="34" t="s">
        <v>102</v>
      </c>
      <c r="AK4" s="34" t="s">
        <v>103</v>
      </c>
      <c r="AL4" s="34" t="s">
        <v>104</v>
      </c>
      <c r="AM4" s="34" t="s">
        <v>105</v>
      </c>
      <c r="AN4" s="35" t="s">
        <v>106</v>
      </c>
      <c r="AO4" s="36" t="s">
        <v>9</v>
      </c>
      <c r="AP4" s="20"/>
      <c r="AR4" s="26"/>
      <c r="AS4" s="33" t="s">
        <v>101</v>
      </c>
      <c r="AT4" s="34" t="s">
        <v>102</v>
      </c>
      <c r="AU4" s="34" t="s">
        <v>103</v>
      </c>
      <c r="AV4" s="34" t="s">
        <v>104</v>
      </c>
      <c r="AW4" s="34" t="s">
        <v>105</v>
      </c>
      <c r="AX4" s="35" t="s">
        <v>106</v>
      </c>
      <c r="AY4" s="36" t="s">
        <v>9</v>
      </c>
      <c r="AZ4" s="20"/>
      <c r="BB4" s="26"/>
      <c r="BC4" s="33" t="s">
        <v>101</v>
      </c>
      <c r="BD4" s="34" t="s">
        <v>102</v>
      </c>
      <c r="BE4" s="34" t="s">
        <v>103</v>
      </c>
      <c r="BF4" s="34" t="s">
        <v>104</v>
      </c>
      <c r="BG4" s="34" t="s">
        <v>105</v>
      </c>
      <c r="BH4" s="35" t="s">
        <v>106</v>
      </c>
      <c r="BI4" s="36" t="s">
        <v>9</v>
      </c>
      <c r="BJ4" s="20"/>
      <c r="BL4" s="26"/>
      <c r="BM4" s="33" t="s">
        <v>101</v>
      </c>
      <c r="BN4" s="34" t="s">
        <v>102</v>
      </c>
      <c r="BO4" s="34" t="s">
        <v>103</v>
      </c>
      <c r="BP4" s="34" t="s">
        <v>104</v>
      </c>
      <c r="BQ4" s="34" t="s">
        <v>105</v>
      </c>
      <c r="BR4" s="35" t="s">
        <v>106</v>
      </c>
      <c r="BS4" s="36" t="s">
        <v>9</v>
      </c>
      <c r="BT4" s="20"/>
      <c r="BV4" s="26"/>
      <c r="BW4" s="33" t="s">
        <v>101</v>
      </c>
      <c r="BX4" s="34" t="s">
        <v>102</v>
      </c>
      <c r="BY4" s="34" t="s">
        <v>103</v>
      </c>
      <c r="BZ4" s="34" t="s">
        <v>104</v>
      </c>
      <c r="CA4" s="34" t="s">
        <v>105</v>
      </c>
      <c r="CB4" s="35" t="s">
        <v>106</v>
      </c>
      <c r="CC4" s="36" t="s">
        <v>9</v>
      </c>
      <c r="CD4" s="20"/>
    </row>
    <row r="5" spans="2:82" hidden="1" x14ac:dyDescent="0.3">
      <c r="G5" s="2"/>
      <c r="H5" s="26"/>
      <c r="I5" s="110" t="s">
        <v>22</v>
      </c>
      <c r="J5" s="111" t="s">
        <v>199</v>
      </c>
      <c r="K5" s="111" t="s">
        <v>200</v>
      </c>
      <c r="L5" s="111" t="s">
        <v>199</v>
      </c>
      <c r="M5" s="111" t="s">
        <v>200</v>
      </c>
      <c r="N5" s="111" t="s">
        <v>199</v>
      </c>
      <c r="O5" s="111" t="s">
        <v>200</v>
      </c>
      <c r="P5" s="111" t="s">
        <v>199</v>
      </c>
      <c r="Q5" s="111" t="s">
        <v>200</v>
      </c>
      <c r="R5" s="111" t="s">
        <v>199</v>
      </c>
      <c r="S5" s="111" t="s">
        <v>200</v>
      </c>
      <c r="T5" s="111" t="s">
        <v>199</v>
      </c>
      <c r="U5" s="112" t="s">
        <v>200</v>
      </c>
      <c r="V5" s="20"/>
      <c r="X5" s="26"/>
      <c r="Y5" s="26"/>
      <c r="Z5" s="19"/>
      <c r="AA5" s="19"/>
      <c r="AB5" s="19"/>
      <c r="AC5" s="19"/>
      <c r="AD5" s="20"/>
      <c r="AE5" s="17"/>
      <c r="AF5" s="20"/>
      <c r="AH5" s="26"/>
      <c r="AI5" s="26"/>
      <c r="AJ5" s="19"/>
      <c r="AK5" s="19"/>
      <c r="AL5" s="19"/>
      <c r="AM5" s="19"/>
      <c r="AN5" s="20"/>
      <c r="AO5" s="17"/>
      <c r="AP5" s="20"/>
      <c r="AR5" s="26"/>
      <c r="AS5" s="26"/>
      <c r="AT5" s="19"/>
      <c r="AU5" s="19"/>
      <c r="AV5" s="19"/>
      <c r="AW5" s="19"/>
      <c r="AX5" s="20"/>
      <c r="AY5" s="17"/>
      <c r="AZ5" s="20"/>
      <c r="BB5" s="26"/>
      <c r="BC5" s="26"/>
      <c r="BD5" s="19"/>
      <c r="BE5" s="19"/>
      <c r="BF5" s="19"/>
      <c r="BG5" s="19"/>
      <c r="BH5" s="20"/>
      <c r="BI5" s="17"/>
      <c r="BJ5" s="20"/>
      <c r="BL5" s="26"/>
      <c r="BM5" s="26"/>
      <c r="BN5" s="19"/>
      <c r="BO5" s="19"/>
      <c r="BP5" s="19"/>
      <c r="BQ5" s="19"/>
      <c r="BR5" s="20"/>
      <c r="BS5" s="17"/>
      <c r="BT5" s="20"/>
      <c r="BV5" s="26"/>
      <c r="BW5" s="26"/>
      <c r="BX5" s="19"/>
      <c r="BY5" s="19"/>
      <c r="BZ5" s="19"/>
      <c r="CA5" s="19"/>
      <c r="CB5" s="20"/>
      <c r="CC5" s="17"/>
      <c r="CD5" s="20"/>
    </row>
    <row r="6" spans="2:82" x14ac:dyDescent="0.3">
      <c r="B6" s="23"/>
      <c r="C6" s="63"/>
      <c r="D6" s="24"/>
      <c r="E6" s="24"/>
      <c r="F6" s="25"/>
      <c r="G6" s="2"/>
      <c r="H6" s="26"/>
      <c r="I6" s="29">
        <v>44804</v>
      </c>
      <c r="J6" s="5">
        <v>1.498</v>
      </c>
      <c r="K6" s="5">
        <v>1.4893000000000001</v>
      </c>
      <c r="L6" s="5">
        <v>1.3439999999999999</v>
      </c>
      <c r="M6" s="5">
        <v>1.3384</v>
      </c>
      <c r="N6" s="5">
        <v>1.0248999999999999</v>
      </c>
      <c r="O6" s="5">
        <v>1.0226999999999999</v>
      </c>
      <c r="P6" s="5">
        <v>0.88070000000000004</v>
      </c>
      <c r="Q6" s="5">
        <v>0.87790000000000012</v>
      </c>
      <c r="R6" s="5">
        <v>1.6743999999999999</v>
      </c>
      <c r="S6" s="5">
        <v>1.6684999999999999</v>
      </c>
      <c r="T6" s="5">
        <v>1.0266</v>
      </c>
      <c r="U6" s="6">
        <v>1.0210999999999999</v>
      </c>
      <c r="V6" s="20"/>
      <c r="X6" s="26"/>
      <c r="Y6" s="37">
        <f t="shared" ref="Y6:Y36" si="0">IF(OR(K6="",K7=""),"",(K6-K7)/K7)</f>
        <v>-5.6085998531080743E-3</v>
      </c>
      <c r="Z6" s="38">
        <f>IF(OR(M6="",M7=""),"",(M6-M7)/M7)</f>
        <v>-3.9443328123836127E-3</v>
      </c>
      <c r="AA6" s="38">
        <f>IF(OR(O6="",O7=""),"",(O6-O7)/O7)</f>
        <v>-1.9517907680296691E-3</v>
      </c>
      <c r="AB6" s="38">
        <f>IF(OR(Q6="",Q7=""),"",(Q6-Q7)/Q7)</f>
        <v>-2.9528676888129755E-3</v>
      </c>
      <c r="AC6" s="38">
        <f>IF(OR(S6="",S7=""),"",(S6-S7)/S7)</f>
        <v>-3.3450809390120359E-3</v>
      </c>
      <c r="AD6" s="39">
        <f t="shared" ref="AD6:AD36" si="1">IF(OR(U6="",U7=""),"",(U6-U7)/U7)</f>
        <v>-5.1636788776306336E-3</v>
      </c>
      <c r="AE6" s="40">
        <f t="shared" ref="AE6:AE34" si="2">AVERAGE(Y6:AD6)</f>
        <v>-3.8277251564961669E-3</v>
      </c>
      <c r="AF6" s="20"/>
      <c r="AH6" s="26"/>
      <c r="AI6" s="37">
        <f t="shared" ref="AI6:AI36" si="3">IF(OR(K6="",K7=""),"",SQRT(((K6-K7)/K7)^2))</f>
        <v>5.6085998531080743E-3</v>
      </c>
      <c r="AJ6" s="38">
        <f t="shared" ref="AJ6:AJ36" si="4">IF(OR(M6="",M7=""),"",SQRT(((M6-M7)/M7)^2))</f>
        <v>3.9443328123836127E-3</v>
      </c>
      <c r="AK6" s="38">
        <f t="shared" ref="AK6:AK36" si="5">IF(OR(O6="",O7=""),"",SQRT(((O6-O7)/O7)^2))</f>
        <v>1.9517907680296691E-3</v>
      </c>
      <c r="AL6" s="38">
        <f t="shared" ref="AL6:AL36" si="6">IF(OR(Q6="",Q7=""),"",SQRT(((Q6-Q7)/Q7)^2))</f>
        <v>2.9528676888129755E-3</v>
      </c>
      <c r="AM6" s="38">
        <f t="shared" ref="AM6:AM36" si="7">IF(OR(S6="",S7=""),"",SQRT(((S6-S7)/S7)^2))</f>
        <v>3.3450809390120359E-3</v>
      </c>
      <c r="AN6" s="39">
        <f t="shared" ref="AN6:AN36" si="8">IF(OR(U6="",U7=""),"",SQRT(((U6-U7)/U7)^2))</f>
        <v>5.1636788776306336E-3</v>
      </c>
      <c r="AO6" s="40">
        <f t="shared" ref="AO6:AO36" si="9">AVERAGE(AI6:AN6)</f>
        <v>3.8277251564961669E-3</v>
      </c>
      <c r="AP6" s="20"/>
      <c r="AR6" s="26"/>
      <c r="AS6" s="37">
        <f t="shared" ref="AS6:AS36" si="10">IFERROR((K6-J6)/J6,"")</f>
        <v>-5.8077436582109013E-3</v>
      </c>
      <c r="AT6" s="38">
        <f t="shared" ref="AT6:AT36" si="11">IFERROR((M6-L6)/L6,"")</f>
        <v>-4.1666666666665382E-3</v>
      </c>
      <c r="AU6" s="38">
        <f t="shared" ref="AU6:AU36" si="12">IFERROR((O6-N6)/N6,"")</f>
        <v>-2.1465508830129571E-3</v>
      </c>
      <c r="AV6" s="38">
        <f t="shared" ref="AV6:AV36" si="13">IFERROR((Q6-P6)/P6,"")</f>
        <v>-3.17928920177122E-3</v>
      </c>
      <c r="AW6" s="38">
        <f t="shared" ref="AW6:AW36" si="14">IFERROR((S6-R6)/R6,"")</f>
        <v>-3.5236502627807075E-3</v>
      </c>
      <c r="AX6" s="39">
        <f t="shared" ref="AX6:AX36" si="15">IFERROR((U6-T6)/T6,"")</f>
        <v>-5.3574907461524067E-3</v>
      </c>
      <c r="AY6" s="40">
        <f t="shared" ref="AY6:AY36" si="16">AVERAGE(AS6:AX6)</f>
        <v>-4.030231903099122E-3</v>
      </c>
      <c r="AZ6" s="20"/>
      <c r="BB6" s="26"/>
      <c r="BC6" s="37">
        <f t="shared" ref="BC6:BC36" si="17">IFERROR(SQRT(((K6-J6)/J6)^2),"")</f>
        <v>5.8077436582109013E-3</v>
      </c>
      <c r="BD6" s="38">
        <f t="shared" ref="BD6:BD36" si="18">IFERROR(SQRT(((M6-L6)/L6)^2),"")</f>
        <v>4.1666666666665382E-3</v>
      </c>
      <c r="BE6" s="38">
        <f t="shared" ref="BE6:BE36" si="19">IFERROR(SQRT(((O6-N6)/N6)^2),"")</f>
        <v>2.1465508830129571E-3</v>
      </c>
      <c r="BF6" s="38">
        <f t="shared" ref="BF6:BF36" si="20">IFERROR(SQRT(((Q6-P6)/P6)^2),"")</f>
        <v>3.17928920177122E-3</v>
      </c>
      <c r="BG6" s="38">
        <f t="shared" ref="BG6:BG36" si="21">IFERROR(SQRT(((S6-R6)/R6)^2),"")</f>
        <v>3.5236502627807075E-3</v>
      </c>
      <c r="BH6" s="39">
        <f t="shared" ref="BH6:BH36" si="22">IFERROR(SQRT(((U6-T6)/T6)^2),"")</f>
        <v>5.3574907461524067E-3</v>
      </c>
      <c r="BI6" s="40">
        <f t="shared" ref="BI6:BI36" si="23">AVERAGE(BC6:BH6)</f>
        <v>4.030231903099122E-3</v>
      </c>
      <c r="BJ6" s="20"/>
      <c r="BL6" s="26"/>
      <c r="BM6" s="83">
        <f t="shared" ref="BM6:BR36" si="24">IFERROR(AVERAGE(Y6,AS6),"")</f>
        <v>-5.7081717556594878E-3</v>
      </c>
      <c r="BN6" s="49">
        <f t="shared" si="24"/>
        <v>-4.0554997395250755E-3</v>
      </c>
      <c r="BO6" s="49">
        <f t="shared" si="24"/>
        <v>-2.0491708255213131E-3</v>
      </c>
      <c r="BP6" s="49">
        <f t="shared" si="24"/>
        <v>-3.0660784452920978E-3</v>
      </c>
      <c r="BQ6" s="49">
        <f t="shared" si="24"/>
        <v>-3.4343656008963717E-3</v>
      </c>
      <c r="BR6" s="84">
        <f t="shared" si="24"/>
        <v>-5.2605848118915197E-3</v>
      </c>
      <c r="BS6" s="51">
        <f t="shared" ref="BS6:BS36" si="25">AVERAGE(BM6:BR6)</f>
        <v>-3.9289785297976438E-3</v>
      </c>
      <c r="BT6" s="20"/>
      <c r="BV6" s="26"/>
      <c r="BW6" s="83">
        <f t="shared" ref="BW6:CB36" si="26">IFERROR(AVERAGE(AI6,BC6),"")</f>
        <v>5.7081717556594878E-3</v>
      </c>
      <c r="BX6" s="49">
        <f t="shared" si="26"/>
        <v>4.0554997395250755E-3</v>
      </c>
      <c r="BY6" s="49">
        <f t="shared" si="26"/>
        <v>2.0491708255213131E-3</v>
      </c>
      <c r="BZ6" s="49">
        <f t="shared" si="26"/>
        <v>3.0660784452920978E-3</v>
      </c>
      <c r="CA6" s="49">
        <f t="shared" si="26"/>
        <v>3.4343656008963717E-3</v>
      </c>
      <c r="CB6" s="84">
        <f t="shared" si="26"/>
        <v>5.2605848118915197E-3</v>
      </c>
      <c r="CC6" s="84">
        <f>AVERAGE(BW6:CB6)</f>
        <v>3.9289785297976438E-3</v>
      </c>
      <c r="CD6" s="20"/>
    </row>
    <row r="7" spans="2:82" ht="18" x14ac:dyDescent="0.35">
      <c r="B7" s="26"/>
      <c r="C7" s="134" t="s">
        <v>6</v>
      </c>
      <c r="D7" s="135"/>
      <c r="E7" s="136"/>
      <c r="F7" s="20"/>
      <c r="G7" s="2"/>
      <c r="H7" s="26"/>
      <c r="I7" s="29">
        <v>44803</v>
      </c>
      <c r="J7" s="5">
        <v>1.4955000000000001</v>
      </c>
      <c r="K7" s="5">
        <v>1.4977</v>
      </c>
      <c r="L7" s="5">
        <v>1.3436999999999999</v>
      </c>
      <c r="M7" s="5">
        <v>1.3436999999999999</v>
      </c>
      <c r="N7" s="5">
        <v>1.0327999999999999</v>
      </c>
      <c r="O7" s="5">
        <v>1.0246999999999999</v>
      </c>
      <c r="P7" s="5">
        <v>0.88170000000000004</v>
      </c>
      <c r="Q7" s="5">
        <v>0.88049999999999995</v>
      </c>
      <c r="R7" s="5">
        <v>1.6758</v>
      </c>
      <c r="S7" s="5">
        <v>1.6740999999999999</v>
      </c>
      <c r="T7" s="5">
        <v>1.0327999999999999</v>
      </c>
      <c r="U7" s="6">
        <v>1.0264</v>
      </c>
      <c r="V7" s="20"/>
      <c r="X7" s="26"/>
      <c r="Y7" s="37">
        <f t="shared" si="0"/>
        <v>1.4710799063858105E-3</v>
      </c>
      <c r="Z7" s="38">
        <f t="shared" ref="Z7:Z36" si="27">IF(OR(M7="",M8=""),"",(M7-M8)/M8)</f>
        <v>7.4426912771650034E-5</v>
      </c>
      <c r="AA7" s="38">
        <f t="shared" ref="AA7:AA36" si="28">IF(OR(O7="",O8=""),"",(O7-O8)/O8)</f>
        <v>-7.7466834511474847E-3</v>
      </c>
      <c r="AB7" s="38">
        <f t="shared" ref="AB7:AB36" si="29">IF(OR(Q7="",Q8=""),"",(Q7-Q8)/Q8)</f>
        <v>-1.3610071452876146E-3</v>
      </c>
      <c r="AC7" s="38">
        <f t="shared" ref="AC7:AC36" si="30">IF(OR(S7="",S8=""),"",(S7-S8)/S8)</f>
        <v>-2.5025323243758456E-3</v>
      </c>
      <c r="AD7" s="39">
        <f t="shared" si="1"/>
        <v>-6.004261088514414E-3</v>
      </c>
      <c r="AE7" s="40">
        <f>AVERAGE(Y7:AD7)</f>
        <v>-2.6781628650279828E-3</v>
      </c>
      <c r="AF7" s="20"/>
      <c r="AH7" s="26"/>
      <c r="AI7" s="37">
        <f t="shared" si="3"/>
        <v>1.4710799063858105E-3</v>
      </c>
      <c r="AJ7" s="38">
        <f t="shared" si="4"/>
        <v>7.4426912771650034E-5</v>
      </c>
      <c r="AK7" s="38">
        <f t="shared" si="5"/>
        <v>7.7466834511474847E-3</v>
      </c>
      <c r="AL7" s="38">
        <f t="shared" si="6"/>
        <v>1.3610071452876146E-3</v>
      </c>
      <c r="AM7" s="38">
        <f t="shared" si="7"/>
        <v>2.5025323243758456E-3</v>
      </c>
      <c r="AN7" s="39">
        <f t="shared" si="8"/>
        <v>6.004261088514414E-3</v>
      </c>
      <c r="AO7" s="40">
        <f t="shared" si="9"/>
        <v>3.1933318047471363E-3</v>
      </c>
      <c r="AP7" s="20"/>
      <c r="AR7" s="26"/>
      <c r="AS7" s="37">
        <f t="shared" si="10"/>
        <v>1.4710799063858105E-3</v>
      </c>
      <c r="AT7" s="38">
        <f t="shared" si="11"/>
        <v>0</v>
      </c>
      <c r="AU7" s="38">
        <f t="shared" si="12"/>
        <v>-7.8427575522850464E-3</v>
      </c>
      <c r="AV7" s="38">
        <f t="shared" si="13"/>
        <v>-1.3610071452876146E-3</v>
      </c>
      <c r="AW7" s="38">
        <f t="shared" si="14"/>
        <v>-1.0144408640649449E-3</v>
      </c>
      <c r="AX7" s="39">
        <f t="shared" si="15"/>
        <v>-6.1967467079782745E-3</v>
      </c>
      <c r="AY7" s="40">
        <f t="shared" si="16"/>
        <v>-2.4906453938716784E-3</v>
      </c>
      <c r="AZ7" s="20"/>
      <c r="BB7" s="26"/>
      <c r="BC7" s="37">
        <f t="shared" si="17"/>
        <v>1.4710799063858105E-3</v>
      </c>
      <c r="BD7" s="38">
        <f t="shared" si="18"/>
        <v>0</v>
      </c>
      <c r="BE7" s="38">
        <f t="shared" si="19"/>
        <v>7.8427575522850464E-3</v>
      </c>
      <c r="BF7" s="38">
        <f t="shared" si="20"/>
        <v>1.3610071452876146E-3</v>
      </c>
      <c r="BG7" s="38">
        <f t="shared" si="21"/>
        <v>1.0144408640649449E-3</v>
      </c>
      <c r="BH7" s="39">
        <f t="shared" si="22"/>
        <v>6.1967467079782745E-3</v>
      </c>
      <c r="BI7" s="40">
        <f t="shared" si="23"/>
        <v>2.9810053626669482E-3</v>
      </c>
      <c r="BJ7" s="20"/>
      <c r="BL7" s="26"/>
      <c r="BM7" s="83">
        <f t="shared" si="24"/>
        <v>1.4710799063858105E-3</v>
      </c>
      <c r="BN7" s="49">
        <f t="shared" si="24"/>
        <v>3.7213456385825017E-5</v>
      </c>
      <c r="BO7" s="49">
        <f t="shared" si="24"/>
        <v>-7.7947205017162655E-3</v>
      </c>
      <c r="BP7" s="49">
        <f t="shared" si="24"/>
        <v>-1.3610071452876146E-3</v>
      </c>
      <c r="BQ7" s="49">
        <f t="shared" si="24"/>
        <v>-1.7584865942203952E-3</v>
      </c>
      <c r="BR7" s="84">
        <f t="shared" si="24"/>
        <v>-6.1005038982463438E-3</v>
      </c>
      <c r="BS7" s="51">
        <f t="shared" si="25"/>
        <v>-2.5844041294498304E-3</v>
      </c>
      <c r="BT7" s="20"/>
      <c r="BV7" s="26"/>
      <c r="BW7" s="83">
        <f t="shared" si="26"/>
        <v>1.4710799063858105E-3</v>
      </c>
      <c r="BX7" s="49">
        <f t="shared" si="26"/>
        <v>3.7213456385825017E-5</v>
      </c>
      <c r="BY7" s="49">
        <f t="shared" si="26"/>
        <v>7.7947205017162655E-3</v>
      </c>
      <c r="BZ7" s="49">
        <f t="shared" si="26"/>
        <v>1.3610071452876146E-3</v>
      </c>
      <c r="CA7" s="49">
        <f t="shared" si="26"/>
        <v>1.7584865942203952E-3</v>
      </c>
      <c r="CB7" s="84">
        <f t="shared" si="26"/>
        <v>6.1005038982463438E-3</v>
      </c>
      <c r="CC7" s="51">
        <f t="shared" ref="CC7:CC36" si="31">AVERAGE(BW7:CB7)</f>
        <v>3.0871685837070423E-3</v>
      </c>
      <c r="CD7" s="20"/>
    </row>
    <row r="8" spans="2:82" x14ac:dyDescent="0.3">
      <c r="B8" s="26"/>
      <c r="C8" s="4"/>
      <c r="D8" s="113" t="s">
        <v>197</v>
      </c>
      <c r="E8" s="115" t="s">
        <v>198</v>
      </c>
      <c r="F8" s="20"/>
      <c r="G8" s="2"/>
      <c r="H8" s="26"/>
      <c r="I8" s="29">
        <v>44802</v>
      </c>
      <c r="J8" s="5">
        <v>1.4977</v>
      </c>
      <c r="K8" s="5">
        <v>1.4955000000000001</v>
      </c>
      <c r="L8" s="5">
        <v>1.3478000000000001</v>
      </c>
      <c r="M8" s="5">
        <v>1.3435999999999999</v>
      </c>
      <c r="N8" s="5">
        <v>1.036</v>
      </c>
      <c r="O8" s="5">
        <v>1.0327</v>
      </c>
      <c r="P8" s="5">
        <v>0.88029999999999997</v>
      </c>
      <c r="Q8" s="5">
        <v>0.88170000000000004</v>
      </c>
      <c r="R8" s="5">
        <v>1.6803999999999999</v>
      </c>
      <c r="S8" s="5">
        <v>1.6782999999999999</v>
      </c>
      <c r="T8" s="5">
        <v>1.0353000000000001</v>
      </c>
      <c r="U8" s="6">
        <v>1.0326</v>
      </c>
      <c r="V8" s="20"/>
      <c r="X8" s="26"/>
      <c r="Y8" s="37">
        <f t="shared" si="0"/>
        <v>-3.597841295222766E-3</v>
      </c>
      <c r="Z8" s="38">
        <f t="shared" si="27"/>
        <v>-3.4119566829848387E-3</v>
      </c>
      <c r="AA8" s="38">
        <f t="shared" si="28"/>
        <v>-5.2018110008670371E-3</v>
      </c>
      <c r="AB8" s="38">
        <f t="shared" si="29"/>
        <v>1.5903669203681334E-3</v>
      </c>
      <c r="AC8" s="38">
        <f t="shared" si="30"/>
        <v>-4.3308020882772214E-3</v>
      </c>
      <c r="AD8" s="39">
        <f t="shared" si="1"/>
        <v>-1.7401392111369141E-3</v>
      </c>
      <c r="AE8" s="40">
        <f t="shared" si="2"/>
        <v>-2.7820305596867744E-3</v>
      </c>
      <c r="AF8" s="20"/>
      <c r="AH8" s="26"/>
      <c r="AI8" s="37">
        <f t="shared" si="3"/>
        <v>3.597841295222766E-3</v>
      </c>
      <c r="AJ8" s="38">
        <f t="shared" si="4"/>
        <v>3.4119566829848387E-3</v>
      </c>
      <c r="AK8" s="38">
        <f t="shared" si="5"/>
        <v>5.2018110008670371E-3</v>
      </c>
      <c r="AL8" s="38">
        <f t="shared" si="6"/>
        <v>1.5903669203681334E-3</v>
      </c>
      <c r="AM8" s="38">
        <f t="shared" si="7"/>
        <v>4.3308020882772214E-3</v>
      </c>
      <c r="AN8" s="39">
        <f t="shared" si="8"/>
        <v>1.7401392111369141E-3</v>
      </c>
      <c r="AO8" s="40">
        <f t="shared" si="9"/>
        <v>3.3121528664761522E-3</v>
      </c>
      <c r="AP8" s="20"/>
      <c r="AR8" s="26"/>
      <c r="AS8" s="37">
        <f t="shared" si="10"/>
        <v>-1.4689190091473458E-3</v>
      </c>
      <c r="AT8" s="38">
        <f t="shared" si="11"/>
        <v>-3.1161893456003883E-3</v>
      </c>
      <c r="AU8" s="38">
        <f t="shared" si="12"/>
        <v>-3.185328185328263E-3</v>
      </c>
      <c r="AV8" s="38">
        <f t="shared" si="13"/>
        <v>1.5903669203681334E-3</v>
      </c>
      <c r="AW8" s="38">
        <f t="shared" si="14"/>
        <v>-1.2497024517971857E-3</v>
      </c>
      <c r="AX8" s="39">
        <f t="shared" si="15"/>
        <v>-2.6079397276153253E-3</v>
      </c>
      <c r="AY8" s="40">
        <f t="shared" si="16"/>
        <v>-1.6729519665200623E-3</v>
      </c>
      <c r="AZ8" s="20"/>
      <c r="BB8" s="26"/>
      <c r="BC8" s="37">
        <f t="shared" si="17"/>
        <v>1.4689190091473458E-3</v>
      </c>
      <c r="BD8" s="38">
        <f t="shared" si="18"/>
        <v>3.1161893456003883E-3</v>
      </c>
      <c r="BE8" s="38">
        <f t="shared" si="19"/>
        <v>3.185328185328263E-3</v>
      </c>
      <c r="BF8" s="38">
        <f t="shared" si="20"/>
        <v>1.5903669203681334E-3</v>
      </c>
      <c r="BG8" s="38">
        <f t="shared" si="21"/>
        <v>1.2497024517971857E-3</v>
      </c>
      <c r="BH8" s="39">
        <f t="shared" si="22"/>
        <v>2.6079397276153253E-3</v>
      </c>
      <c r="BI8" s="40">
        <f t="shared" si="23"/>
        <v>2.2030742733094404E-3</v>
      </c>
      <c r="BJ8" s="20"/>
      <c r="BL8" s="26"/>
      <c r="BM8" s="83">
        <f t="shared" si="24"/>
        <v>-2.5333801521850558E-3</v>
      </c>
      <c r="BN8" s="49">
        <f t="shared" si="24"/>
        <v>-3.2640730142926132E-3</v>
      </c>
      <c r="BO8" s="49">
        <f t="shared" si="24"/>
        <v>-4.1935695930976503E-3</v>
      </c>
      <c r="BP8" s="49">
        <f t="shared" si="24"/>
        <v>1.5903669203681334E-3</v>
      </c>
      <c r="BQ8" s="49">
        <f t="shared" si="24"/>
        <v>-2.7902522700372035E-3</v>
      </c>
      <c r="BR8" s="84">
        <f t="shared" si="24"/>
        <v>-2.1740394693761196E-3</v>
      </c>
      <c r="BS8" s="51">
        <f t="shared" si="25"/>
        <v>-2.2274912631034187E-3</v>
      </c>
      <c r="BT8" s="20"/>
      <c r="BV8" s="26"/>
      <c r="BW8" s="83">
        <f t="shared" si="26"/>
        <v>2.5333801521850558E-3</v>
      </c>
      <c r="BX8" s="49">
        <f t="shared" si="26"/>
        <v>3.2640730142926132E-3</v>
      </c>
      <c r="BY8" s="49">
        <f t="shared" si="26"/>
        <v>4.1935695930976503E-3</v>
      </c>
      <c r="BZ8" s="49">
        <f t="shared" si="26"/>
        <v>1.5903669203681334E-3</v>
      </c>
      <c r="CA8" s="49">
        <f t="shared" si="26"/>
        <v>2.7902522700372035E-3</v>
      </c>
      <c r="CB8" s="84">
        <f t="shared" si="26"/>
        <v>2.1740394693761196E-3</v>
      </c>
      <c r="CC8" s="51">
        <f t="shared" si="31"/>
        <v>2.7576135698927965E-3</v>
      </c>
      <c r="CD8" s="20"/>
    </row>
    <row r="9" spans="2:82" x14ac:dyDescent="0.3">
      <c r="B9" s="26"/>
      <c r="C9" s="7" t="s">
        <v>126</v>
      </c>
      <c r="D9" s="8">
        <v>1.498</v>
      </c>
      <c r="E9" s="9">
        <v>1.49</v>
      </c>
      <c r="F9" s="20"/>
      <c r="G9" s="2"/>
      <c r="H9" s="26"/>
      <c r="I9" s="29">
        <v>44799</v>
      </c>
      <c r="J9" s="5">
        <v>1.486</v>
      </c>
      <c r="K9" s="5">
        <v>1.5008999999999999</v>
      </c>
      <c r="L9" s="5">
        <v>1.3403</v>
      </c>
      <c r="M9" s="5">
        <v>1.3482000000000001</v>
      </c>
      <c r="N9" s="5">
        <v>1.0396000000000001</v>
      </c>
      <c r="O9" s="5">
        <v>1.0381</v>
      </c>
      <c r="P9" s="5">
        <v>0.87649999999999995</v>
      </c>
      <c r="Q9" s="5">
        <v>0.88029999999999997</v>
      </c>
      <c r="R9" s="5">
        <v>1.6637</v>
      </c>
      <c r="S9" s="5">
        <v>1.6856</v>
      </c>
      <c r="T9" s="5">
        <v>1.0373000000000001</v>
      </c>
      <c r="U9" s="6">
        <v>1.0344</v>
      </c>
      <c r="V9" s="20"/>
      <c r="X9" s="26"/>
      <c r="Y9" s="37">
        <f t="shared" si="0"/>
        <v>1.0162875218737308E-2</v>
      </c>
      <c r="Z9" s="38">
        <f t="shared" si="27"/>
        <v>5.7441253263707873E-3</v>
      </c>
      <c r="AA9" s="38">
        <f t="shared" si="28"/>
        <v>-1.5389054534962448E-3</v>
      </c>
      <c r="AB9" s="38">
        <f t="shared" si="29"/>
        <v>4.4500228206298658E-3</v>
      </c>
      <c r="AC9" s="38">
        <f t="shared" si="30"/>
        <v>1.3224332772301046E-2</v>
      </c>
      <c r="AD9" s="39">
        <f t="shared" si="1"/>
        <v>-2.6995757809486253E-3</v>
      </c>
      <c r="AE9" s="40">
        <f t="shared" si="2"/>
        <v>4.8904791505990234E-3</v>
      </c>
      <c r="AF9" s="20"/>
      <c r="AH9" s="26"/>
      <c r="AI9" s="37">
        <f t="shared" si="3"/>
        <v>1.0162875218737308E-2</v>
      </c>
      <c r="AJ9" s="38">
        <f t="shared" si="4"/>
        <v>5.7441253263707873E-3</v>
      </c>
      <c r="AK9" s="38">
        <f t="shared" si="5"/>
        <v>1.5389054534962448E-3</v>
      </c>
      <c r="AL9" s="38">
        <f t="shared" si="6"/>
        <v>4.4500228206298658E-3</v>
      </c>
      <c r="AM9" s="38">
        <f t="shared" si="7"/>
        <v>1.3224332772301046E-2</v>
      </c>
      <c r="AN9" s="39">
        <f t="shared" si="8"/>
        <v>2.6995757809486253E-3</v>
      </c>
      <c r="AO9" s="40">
        <f t="shared" si="9"/>
        <v>6.3033062287473135E-3</v>
      </c>
      <c r="AP9" s="20"/>
      <c r="AR9" s="26"/>
      <c r="AS9" s="37">
        <f t="shared" si="10"/>
        <v>1.002691790040371E-2</v>
      </c>
      <c r="AT9" s="38">
        <f t="shared" si="11"/>
        <v>5.8942027904200682E-3</v>
      </c>
      <c r="AU9" s="38">
        <f t="shared" si="12"/>
        <v>-1.4428626394767765E-3</v>
      </c>
      <c r="AV9" s="38">
        <f t="shared" si="13"/>
        <v>4.3354249857387632E-3</v>
      </c>
      <c r="AW9" s="38">
        <f t="shared" si="14"/>
        <v>1.3163430907014504E-2</v>
      </c>
      <c r="AX9" s="39">
        <f t="shared" si="15"/>
        <v>-2.7957196568014308E-3</v>
      </c>
      <c r="AY9" s="40">
        <f t="shared" si="16"/>
        <v>4.8635657145498059E-3</v>
      </c>
      <c r="AZ9" s="20"/>
      <c r="BB9" s="26"/>
      <c r="BC9" s="37">
        <f t="shared" si="17"/>
        <v>1.002691790040371E-2</v>
      </c>
      <c r="BD9" s="38">
        <f t="shared" si="18"/>
        <v>5.8942027904200682E-3</v>
      </c>
      <c r="BE9" s="38">
        <f t="shared" si="19"/>
        <v>1.4428626394767765E-3</v>
      </c>
      <c r="BF9" s="38">
        <f t="shared" si="20"/>
        <v>4.3354249857387632E-3</v>
      </c>
      <c r="BG9" s="38">
        <f t="shared" si="21"/>
        <v>1.3163430907014504E-2</v>
      </c>
      <c r="BH9" s="39">
        <f t="shared" si="22"/>
        <v>2.7957196568014308E-3</v>
      </c>
      <c r="BI9" s="40">
        <f t="shared" si="23"/>
        <v>6.276426479975874E-3</v>
      </c>
      <c r="BJ9" s="20"/>
      <c r="BL9" s="26"/>
      <c r="BM9" s="83">
        <f t="shared" si="24"/>
        <v>1.0094896559570509E-2</v>
      </c>
      <c r="BN9" s="49">
        <f t="shared" si="24"/>
        <v>5.8191640583954273E-3</v>
      </c>
      <c r="BO9" s="49">
        <f t="shared" si="24"/>
        <v>-1.4908840464865107E-3</v>
      </c>
      <c r="BP9" s="49">
        <f t="shared" si="24"/>
        <v>4.392723903184315E-3</v>
      </c>
      <c r="BQ9" s="49">
        <f t="shared" si="24"/>
        <v>1.3193881839657775E-2</v>
      </c>
      <c r="BR9" s="84">
        <f t="shared" si="24"/>
        <v>-2.7476477188750278E-3</v>
      </c>
      <c r="BS9" s="51">
        <f t="shared" si="25"/>
        <v>4.8770224325744146E-3</v>
      </c>
      <c r="BT9" s="20"/>
      <c r="BV9" s="26"/>
      <c r="BW9" s="83">
        <f t="shared" si="26"/>
        <v>1.0094896559570509E-2</v>
      </c>
      <c r="BX9" s="49">
        <f t="shared" si="26"/>
        <v>5.8191640583954273E-3</v>
      </c>
      <c r="BY9" s="49">
        <f t="shared" si="26"/>
        <v>1.4908840464865107E-3</v>
      </c>
      <c r="BZ9" s="49">
        <f t="shared" si="26"/>
        <v>4.392723903184315E-3</v>
      </c>
      <c r="CA9" s="49">
        <f t="shared" si="26"/>
        <v>1.3193881839657775E-2</v>
      </c>
      <c r="CB9" s="84">
        <f t="shared" si="26"/>
        <v>2.7476477188750278E-3</v>
      </c>
      <c r="CC9" s="51">
        <f t="shared" si="31"/>
        <v>6.2898663543615946E-3</v>
      </c>
      <c r="CD9" s="20"/>
    </row>
    <row r="10" spans="2:82" x14ac:dyDescent="0.3">
      <c r="B10" s="26"/>
      <c r="C10" s="10" t="s">
        <v>127</v>
      </c>
      <c r="D10" s="11">
        <v>1.3440000000000001</v>
      </c>
      <c r="E10" s="12">
        <v>1.3383</v>
      </c>
      <c r="F10" s="20"/>
      <c r="G10" s="2"/>
      <c r="H10" s="26"/>
      <c r="I10" s="29">
        <v>44798</v>
      </c>
      <c r="J10" s="5">
        <v>1.4962</v>
      </c>
      <c r="K10" s="5">
        <v>1.4858</v>
      </c>
      <c r="L10" s="5">
        <v>1.3409</v>
      </c>
      <c r="M10" s="5">
        <v>1.3405</v>
      </c>
      <c r="N10" s="5">
        <v>1.0378000000000001</v>
      </c>
      <c r="O10" s="5">
        <v>1.0397000000000001</v>
      </c>
      <c r="P10" s="5">
        <v>0.87629999999999997</v>
      </c>
      <c r="Q10" s="5">
        <v>0.87639999999999996</v>
      </c>
      <c r="R10" s="5">
        <v>1.6715</v>
      </c>
      <c r="S10" s="5">
        <v>1.6636</v>
      </c>
      <c r="T10" s="5">
        <v>1.0346</v>
      </c>
      <c r="U10" s="6">
        <v>1.0371999999999999</v>
      </c>
      <c r="V10" s="20"/>
      <c r="X10" s="26"/>
      <c r="Y10" s="37">
        <f t="shared" si="0"/>
        <v>-7.4153250050102799E-3</v>
      </c>
      <c r="Z10" s="38">
        <f t="shared" si="27"/>
        <v>-3.7285607755402307E-4</v>
      </c>
      <c r="AA10" s="38">
        <f t="shared" si="28"/>
        <v>2.0239013107170301E-3</v>
      </c>
      <c r="AB10" s="38">
        <f t="shared" si="29"/>
        <v>1.1411617026131346E-4</v>
      </c>
      <c r="AC10" s="38">
        <f t="shared" si="30"/>
        <v>-6.0345342654000104E-3</v>
      </c>
      <c r="AD10" s="39">
        <f t="shared" si="1"/>
        <v>2.803828676399403E-3</v>
      </c>
      <c r="AE10" s="40">
        <f t="shared" si="2"/>
        <v>-1.4801448650977611E-3</v>
      </c>
      <c r="AF10" s="20"/>
      <c r="AH10" s="26"/>
      <c r="AI10" s="37">
        <f t="shared" si="3"/>
        <v>7.4153250050102799E-3</v>
      </c>
      <c r="AJ10" s="38">
        <f t="shared" si="4"/>
        <v>3.7285607755402307E-4</v>
      </c>
      <c r="AK10" s="38">
        <f t="shared" si="5"/>
        <v>2.0239013107170301E-3</v>
      </c>
      <c r="AL10" s="38">
        <f t="shared" si="6"/>
        <v>1.1411617026131346E-4</v>
      </c>
      <c r="AM10" s="38">
        <f t="shared" si="7"/>
        <v>6.0345342654000104E-3</v>
      </c>
      <c r="AN10" s="39">
        <f t="shared" si="8"/>
        <v>2.803828676399403E-3</v>
      </c>
      <c r="AO10" s="40">
        <f t="shared" si="9"/>
        <v>3.12742691755701E-3</v>
      </c>
      <c r="AP10" s="20"/>
      <c r="AR10" s="26"/>
      <c r="AS10" s="37">
        <f t="shared" si="10"/>
        <v>-6.950942387381343E-3</v>
      </c>
      <c r="AT10" s="38">
        <f t="shared" si="11"/>
        <v>-2.9830710716679539E-4</v>
      </c>
      <c r="AU10" s="38">
        <f t="shared" si="12"/>
        <v>1.8307959144343927E-3</v>
      </c>
      <c r="AV10" s="38">
        <f t="shared" si="13"/>
        <v>1.1411617026131346E-4</v>
      </c>
      <c r="AW10" s="38">
        <f t="shared" si="14"/>
        <v>-4.7262937481304329E-3</v>
      </c>
      <c r="AX10" s="39">
        <f t="shared" si="15"/>
        <v>2.5130485211675387E-3</v>
      </c>
      <c r="AY10" s="40">
        <f t="shared" si="16"/>
        <v>-1.252930439469221E-3</v>
      </c>
      <c r="AZ10" s="20"/>
      <c r="BB10" s="26"/>
      <c r="BC10" s="37">
        <f t="shared" si="17"/>
        <v>6.950942387381343E-3</v>
      </c>
      <c r="BD10" s="38">
        <f t="shared" si="18"/>
        <v>2.9830710716679539E-4</v>
      </c>
      <c r="BE10" s="38">
        <f t="shared" si="19"/>
        <v>1.8307959144343927E-3</v>
      </c>
      <c r="BF10" s="38">
        <f t="shared" si="20"/>
        <v>1.1411617026131346E-4</v>
      </c>
      <c r="BG10" s="38">
        <f t="shared" si="21"/>
        <v>4.7262937481304329E-3</v>
      </c>
      <c r="BH10" s="39">
        <f t="shared" si="22"/>
        <v>2.5130485211675387E-3</v>
      </c>
      <c r="BI10" s="40">
        <f t="shared" si="23"/>
        <v>2.7389173080903033E-3</v>
      </c>
      <c r="BJ10" s="20"/>
      <c r="BL10" s="26"/>
      <c r="BM10" s="83">
        <f t="shared" si="24"/>
        <v>-7.1831336961958115E-3</v>
      </c>
      <c r="BN10" s="49">
        <f t="shared" si="24"/>
        <v>-3.3558159236040926E-4</v>
      </c>
      <c r="BO10" s="49">
        <f t="shared" si="24"/>
        <v>1.9273486125757112E-3</v>
      </c>
      <c r="BP10" s="49">
        <f t="shared" si="24"/>
        <v>1.1411617026131346E-4</v>
      </c>
      <c r="BQ10" s="49">
        <f t="shared" si="24"/>
        <v>-5.3804140067652221E-3</v>
      </c>
      <c r="BR10" s="84">
        <f t="shared" si="24"/>
        <v>2.6584385987834707E-3</v>
      </c>
      <c r="BS10" s="51">
        <f t="shared" si="25"/>
        <v>-1.3665376522834915E-3</v>
      </c>
      <c r="BT10" s="20"/>
      <c r="BV10" s="26"/>
      <c r="BW10" s="83">
        <f t="shared" si="26"/>
        <v>7.1831336961958115E-3</v>
      </c>
      <c r="BX10" s="49">
        <f t="shared" si="26"/>
        <v>3.3558159236040926E-4</v>
      </c>
      <c r="BY10" s="49">
        <f t="shared" si="26"/>
        <v>1.9273486125757112E-3</v>
      </c>
      <c r="BZ10" s="49">
        <f t="shared" si="26"/>
        <v>1.1411617026131346E-4</v>
      </c>
      <c r="CA10" s="49">
        <f t="shared" si="26"/>
        <v>5.3804140067652221E-3</v>
      </c>
      <c r="CB10" s="84">
        <f t="shared" si="26"/>
        <v>2.6584385987834707E-3</v>
      </c>
      <c r="CC10" s="51">
        <f t="shared" si="31"/>
        <v>2.9331721128236562E-3</v>
      </c>
      <c r="CD10" s="20"/>
    </row>
    <row r="11" spans="2:82" x14ac:dyDescent="0.3">
      <c r="B11" s="26"/>
      <c r="C11" s="10" t="s">
        <v>128</v>
      </c>
      <c r="D11" s="11">
        <v>1.0249000000000001</v>
      </c>
      <c r="E11" s="12">
        <v>1.0226999999999999</v>
      </c>
      <c r="F11" s="20"/>
      <c r="G11" s="2"/>
      <c r="H11" s="26"/>
      <c r="I11" s="29">
        <v>44797</v>
      </c>
      <c r="J11" s="5">
        <v>1.496</v>
      </c>
      <c r="K11" s="5">
        <v>1.4968999999999999</v>
      </c>
      <c r="L11" s="5">
        <v>1.343</v>
      </c>
      <c r="M11" s="5">
        <v>1.341</v>
      </c>
      <c r="N11" s="5">
        <v>1.0399</v>
      </c>
      <c r="O11" s="5">
        <v>1.0376000000000001</v>
      </c>
      <c r="P11" s="5">
        <v>0.87560000000000004</v>
      </c>
      <c r="Q11" s="5">
        <v>0.87629999999999997</v>
      </c>
      <c r="R11" s="5">
        <v>1.6695</v>
      </c>
      <c r="S11" s="5">
        <v>1.6737</v>
      </c>
      <c r="T11" s="5">
        <v>1.0378000000000001</v>
      </c>
      <c r="U11" s="6">
        <v>1.0343</v>
      </c>
      <c r="V11" s="20"/>
      <c r="X11" s="26"/>
      <c r="Y11" s="37">
        <f t="shared" si="0"/>
        <v>6.0160427807480011E-4</v>
      </c>
      <c r="Z11" s="38">
        <f t="shared" si="27"/>
        <v>-1.6378796902918253E-3</v>
      </c>
      <c r="AA11" s="38">
        <f t="shared" si="28"/>
        <v>-2.3076923076922671E-3</v>
      </c>
      <c r="AB11" s="38">
        <f t="shared" si="29"/>
        <v>1.1412919424787605E-4</v>
      </c>
      <c r="AC11" s="38">
        <f t="shared" si="30"/>
        <v>3.2368279086495665E-3</v>
      </c>
      <c r="AD11" s="39">
        <f t="shared" si="1"/>
        <v>-2.6036644165862342E-3</v>
      </c>
      <c r="AE11" s="40">
        <f t="shared" si="2"/>
        <v>-4.3277917226634734E-4</v>
      </c>
      <c r="AF11" s="20"/>
      <c r="AH11" s="26"/>
      <c r="AI11" s="37">
        <f t="shared" si="3"/>
        <v>6.0160427807480011E-4</v>
      </c>
      <c r="AJ11" s="38">
        <f t="shared" si="4"/>
        <v>1.6378796902918253E-3</v>
      </c>
      <c r="AK11" s="38">
        <f t="shared" si="5"/>
        <v>2.3076923076922671E-3</v>
      </c>
      <c r="AL11" s="38">
        <f t="shared" si="6"/>
        <v>1.1412919424787605E-4</v>
      </c>
      <c r="AM11" s="38">
        <f t="shared" si="7"/>
        <v>3.2368279086495665E-3</v>
      </c>
      <c r="AN11" s="39">
        <f t="shared" si="8"/>
        <v>2.6036644165862342E-3</v>
      </c>
      <c r="AO11" s="40">
        <f t="shared" si="9"/>
        <v>1.7502996325904283E-3</v>
      </c>
      <c r="AP11" s="20"/>
      <c r="AR11" s="26"/>
      <c r="AS11" s="37">
        <f t="shared" si="10"/>
        <v>6.0160427807480011E-4</v>
      </c>
      <c r="AT11" s="38">
        <f t="shared" si="11"/>
        <v>-1.4892032762472091E-3</v>
      </c>
      <c r="AU11" s="38">
        <f t="shared" si="12"/>
        <v>-2.2117511299163078E-3</v>
      </c>
      <c r="AV11" s="38">
        <f t="shared" si="13"/>
        <v>7.9945180447684198E-4</v>
      </c>
      <c r="AW11" s="38">
        <f t="shared" si="14"/>
        <v>2.5157232704402406E-3</v>
      </c>
      <c r="AX11" s="39">
        <f t="shared" si="15"/>
        <v>-3.372518789747599E-3</v>
      </c>
      <c r="AY11" s="40">
        <f t="shared" si="16"/>
        <v>-5.2611564048653887E-4</v>
      </c>
      <c r="AZ11" s="20"/>
      <c r="BB11" s="26"/>
      <c r="BC11" s="37">
        <f t="shared" si="17"/>
        <v>6.0160427807480011E-4</v>
      </c>
      <c r="BD11" s="38">
        <f t="shared" si="18"/>
        <v>1.4892032762472091E-3</v>
      </c>
      <c r="BE11" s="38">
        <f t="shared" si="19"/>
        <v>2.2117511299163078E-3</v>
      </c>
      <c r="BF11" s="38">
        <f t="shared" si="20"/>
        <v>7.9945180447684198E-4</v>
      </c>
      <c r="BG11" s="38">
        <f t="shared" si="21"/>
        <v>2.5157232704402406E-3</v>
      </c>
      <c r="BH11" s="39">
        <f t="shared" si="22"/>
        <v>3.372518789747599E-3</v>
      </c>
      <c r="BI11" s="40">
        <f t="shared" si="23"/>
        <v>1.8317087581504997E-3</v>
      </c>
      <c r="BJ11" s="20"/>
      <c r="BL11" s="26"/>
      <c r="BM11" s="83">
        <f t="shared" si="24"/>
        <v>6.0160427807480011E-4</v>
      </c>
      <c r="BN11" s="49">
        <f t="shared" si="24"/>
        <v>-1.5635414832695172E-3</v>
      </c>
      <c r="BO11" s="49">
        <f t="shared" si="24"/>
        <v>-2.2597217188042875E-3</v>
      </c>
      <c r="BP11" s="49">
        <f t="shared" si="24"/>
        <v>4.5679049936235902E-4</v>
      </c>
      <c r="BQ11" s="49">
        <f t="shared" si="24"/>
        <v>2.8762755895449035E-3</v>
      </c>
      <c r="BR11" s="84">
        <f t="shared" si="24"/>
        <v>-2.9880916031669166E-3</v>
      </c>
      <c r="BS11" s="51">
        <f t="shared" si="25"/>
        <v>-4.7944740637644311E-4</v>
      </c>
      <c r="BT11" s="20"/>
      <c r="BV11" s="26"/>
      <c r="BW11" s="83">
        <f t="shared" si="26"/>
        <v>6.0160427807480011E-4</v>
      </c>
      <c r="BX11" s="49">
        <f t="shared" si="26"/>
        <v>1.5635414832695172E-3</v>
      </c>
      <c r="BY11" s="49">
        <f t="shared" si="26"/>
        <v>2.2597217188042875E-3</v>
      </c>
      <c r="BZ11" s="49">
        <f t="shared" si="26"/>
        <v>4.5679049936235902E-4</v>
      </c>
      <c r="CA11" s="49">
        <f t="shared" si="26"/>
        <v>2.8762755895449035E-3</v>
      </c>
      <c r="CB11" s="84">
        <f t="shared" si="26"/>
        <v>2.9880916031669166E-3</v>
      </c>
      <c r="CC11" s="51">
        <f t="shared" si="31"/>
        <v>1.7910041953704641E-3</v>
      </c>
      <c r="CD11" s="20"/>
    </row>
    <row r="12" spans="2:82" x14ac:dyDescent="0.3">
      <c r="B12" s="26"/>
      <c r="C12" s="10" t="s">
        <v>129</v>
      </c>
      <c r="D12" s="11">
        <v>0.88070000000000004</v>
      </c>
      <c r="E12" s="12">
        <v>0.87830000000000008</v>
      </c>
      <c r="F12" s="20"/>
      <c r="G12" s="2"/>
      <c r="H12" s="26"/>
      <c r="I12" s="29">
        <v>44796</v>
      </c>
      <c r="J12" s="5">
        <v>1.5069999999999999</v>
      </c>
      <c r="K12" s="5">
        <v>1.496</v>
      </c>
      <c r="L12" s="5">
        <v>1.3532</v>
      </c>
      <c r="M12" s="5">
        <v>1.3431999999999999</v>
      </c>
      <c r="N12" s="5">
        <v>1.0423</v>
      </c>
      <c r="O12" s="5">
        <v>1.04</v>
      </c>
      <c r="P12" s="5">
        <v>0.87990000000000002</v>
      </c>
      <c r="Q12" s="5">
        <v>0.87619999999999998</v>
      </c>
      <c r="R12" s="5">
        <v>1.6803999999999999</v>
      </c>
      <c r="S12" s="5">
        <v>1.6682999999999999</v>
      </c>
      <c r="T12" s="5">
        <v>1.0367999999999999</v>
      </c>
      <c r="U12" s="6">
        <v>1.0369999999999999</v>
      </c>
      <c r="V12" s="20"/>
      <c r="X12" s="26"/>
      <c r="Y12" s="37">
        <f t="shared" si="0"/>
        <v>-7.4309978768578146E-3</v>
      </c>
      <c r="Z12" s="38">
        <f t="shared" si="27"/>
        <v>-7.4632380107884418E-3</v>
      </c>
      <c r="AA12" s="38">
        <f t="shared" si="28"/>
        <v>-2.206658351722123E-3</v>
      </c>
      <c r="AB12" s="38">
        <f t="shared" si="29"/>
        <v>-5.109571931418257E-3</v>
      </c>
      <c r="AC12" s="38">
        <f t="shared" si="30"/>
        <v>-6.9051729269599708E-3</v>
      </c>
      <c r="AD12" s="39">
        <f t="shared" si="1"/>
        <v>4.8239266763139889E-4</v>
      </c>
      <c r="AE12" s="40">
        <f t="shared" si="2"/>
        <v>-4.772207738352535E-3</v>
      </c>
      <c r="AF12" s="20"/>
      <c r="AH12" s="26"/>
      <c r="AI12" s="37">
        <f t="shared" si="3"/>
        <v>7.4309978768578146E-3</v>
      </c>
      <c r="AJ12" s="38">
        <f t="shared" si="4"/>
        <v>7.4632380107884418E-3</v>
      </c>
      <c r="AK12" s="38">
        <f t="shared" si="5"/>
        <v>2.206658351722123E-3</v>
      </c>
      <c r="AL12" s="38">
        <f t="shared" si="6"/>
        <v>5.109571931418257E-3</v>
      </c>
      <c r="AM12" s="38">
        <f t="shared" si="7"/>
        <v>6.9051729269599708E-3</v>
      </c>
      <c r="AN12" s="39">
        <f t="shared" si="8"/>
        <v>4.8239266763139889E-4</v>
      </c>
      <c r="AO12" s="40">
        <f t="shared" si="9"/>
        <v>4.9330052942296683E-3</v>
      </c>
      <c r="AP12" s="20"/>
      <c r="AR12" s="26"/>
      <c r="AS12" s="37">
        <f t="shared" si="10"/>
        <v>-7.2992700729926337E-3</v>
      </c>
      <c r="AT12" s="38">
        <f t="shared" si="11"/>
        <v>-7.3898906296186884E-3</v>
      </c>
      <c r="AU12" s="38">
        <f t="shared" si="12"/>
        <v>-2.206658351722123E-3</v>
      </c>
      <c r="AV12" s="38">
        <f t="shared" si="13"/>
        <v>-4.2050232981020981E-3</v>
      </c>
      <c r="AW12" s="38">
        <f t="shared" si="14"/>
        <v>-7.2006665079742925E-3</v>
      </c>
      <c r="AX12" s="39">
        <f t="shared" si="15"/>
        <v>1.9290123456788E-4</v>
      </c>
      <c r="AY12" s="40">
        <f t="shared" si="16"/>
        <v>-4.6847679376403259E-3</v>
      </c>
      <c r="AZ12" s="20"/>
      <c r="BB12" s="26"/>
      <c r="BC12" s="37">
        <f t="shared" si="17"/>
        <v>7.2992700729926337E-3</v>
      </c>
      <c r="BD12" s="38">
        <f t="shared" si="18"/>
        <v>7.3898906296186884E-3</v>
      </c>
      <c r="BE12" s="38">
        <f t="shared" si="19"/>
        <v>2.206658351722123E-3</v>
      </c>
      <c r="BF12" s="38">
        <f t="shared" si="20"/>
        <v>4.2050232981020981E-3</v>
      </c>
      <c r="BG12" s="38">
        <f t="shared" si="21"/>
        <v>7.2006665079742925E-3</v>
      </c>
      <c r="BH12" s="39">
        <f t="shared" si="22"/>
        <v>1.9290123456788E-4</v>
      </c>
      <c r="BI12" s="40">
        <f t="shared" si="23"/>
        <v>4.7490683491629533E-3</v>
      </c>
      <c r="BJ12" s="20"/>
      <c r="BL12" s="26"/>
      <c r="BM12" s="83">
        <f t="shared" si="24"/>
        <v>-7.3651339749252242E-3</v>
      </c>
      <c r="BN12" s="49">
        <f t="shared" si="24"/>
        <v>-7.4265643202035651E-3</v>
      </c>
      <c r="BO12" s="49">
        <f t="shared" si="24"/>
        <v>-2.206658351722123E-3</v>
      </c>
      <c r="BP12" s="49">
        <f t="shared" si="24"/>
        <v>-4.657297614760178E-3</v>
      </c>
      <c r="BQ12" s="49">
        <f t="shared" si="24"/>
        <v>-7.0529197174671321E-3</v>
      </c>
      <c r="BR12" s="84">
        <f t="shared" si="24"/>
        <v>3.3764695109963946E-4</v>
      </c>
      <c r="BS12" s="51">
        <f t="shared" si="25"/>
        <v>-4.72848783799643E-3</v>
      </c>
      <c r="BT12" s="20"/>
      <c r="BV12" s="26"/>
      <c r="BW12" s="83">
        <f t="shared" si="26"/>
        <v>7.3651339749252242E-3</v>
      </c>
      <c r="BX12" s="49">
        <f t="shared" si="26"/>
        <v>7.4265643202035651E-3</v>
      </c>
      <c r="BY12" s="49">
        <f t="shared" si="26"/>
        <v>2.206658351722123E-3</v>
      </c>
      <c r="BZ12" s="49">
        <f t="shared" si="26"/>
        <v>4.657297614760178E-3</v>
      </c>
      <c r="CA12" s="49">
        <f t="shared" si="26"/>
        <v>7.0529197174671321E-3</v>
      </c>
      <c r="CB12" s="84">
        <f t="shared" si="26"/>
        <v>3.3764695109963946E-4</v>
      </c>
      <c r="CC12" s="51">
        <f t="shared" si="31"/>
        <v>4.8410368216963108E-3</v>
      </c>
      <c r="CD12" s="20"/>
    </row>
    <row r="13" spans="2:82" x14ac:dyDescent="0.3">
      <c r="B13" s="26"/>
      <c r="C13" s="10" t="s">
        <v>130</v>
      </c>
      <c r="D13" s="11">
        <v>1.6744000000000001</v>
      </c>
      <c r="E13" s="12">
        <v>1.6691</v>
      </c>
      <c r="F13" s="20"/>
      <c r="G13" s="2"/>
      <c r="H13" s="26"/>
      <c r="I13" s="29">
        <v>44795</v>
      </c>
      <c r="J13" s="5">
        <v>1.5162</v>
      </c>
      <c r="K13" s="5">
        <v>1.5072000000000001</v>
      </c>
      <c r="L13" s="5">
        <v>1.355</v>
      </c>
      <c r="M13" s="5">
        <v>1.3532999999999999</v>
      </c>
      <c r="N13" s="5">
        <v>1.0395000000000001</v>
      </c>
      <c r="O13" s="5">
        <v>1.0423</v>
      </c>
      <c r="P13" s="5">
        <v>0.88190000000000002</v>
      </c>
      <c r="Q13" s="5">
        <v>0.88070000000000004</v>
      </c>
      <c r="R13" s="5">
        <v>1.6815</v>
      </c>
      <c r="S13" s="5">
        <v>1.6798999999999999</v>
      </c>
      <c r="T13" s="5">
        <v>1.0434000000000001</v>
      </c>
      <c r="U13" s="6">
        <v>1.0365</v>
      </c>
      <c r="V13" s="20"/>
      <c r="X13" s="26"/>
      <c r="Y13" s="37">
        <f t="shared" si="0"/>
        <v>-5.9358923624850922E-3</v>
      </c>
      <c r="Z13" s="38">
        <f t="shared" si="27"/>
        <v>-9.5969289827261097E-4</v>
      </c>
      <c r="AA13" s="38">
        <f t="shared" si="28"/>
        <v>3.5624879645677226E-3</v>
      </c>
      <c r="AB13" s="38">
        <f t="shared" si="29"/>
        <v>-5.6740807989099512E-4</v>
      </c>
      <c r="AC13" s="38">
        <f t="shared" si="30"/>
        <v>-5.1521970863438061E-3</v>
      </c>
      <c r="AD13" s="39">
        <f t="shared" si="1"/>
        <v>-5.7553956834532427E-3</v>
      </c>
      <c r="AE13" s="40">
        <f t="shared" si="2"/>
        <v>-2.4680163576463374E-3</v>
      </c>
      <c r="AF13" s="20"/>
      <c r="AH13" s="26"/>
      <c r="AI13" s="37">
        <f t="shared" si="3"/>
        <v>5.9358923624850922E-3</v>
      </c>
      <c r="AJ13" s="38">
        <f t="shared" si="4"/>
        <v>9.5969289827261097E-4</v>
      </c>
      <c r="AK13" s="38">
        <f t="shared" si="5"/>
        <v>3.5624879645677226E-3</v>
      </c>
      <c r="AL13" s="38">
        <f t="shared" si="6"/>
        <v>5.6740807989099512E-4</v>
      </c>
      <c r="AM13" s="38">
        <f t="shared" si="7"/>
        <v>5.1521970863438061E-3</v>
      </c>
      <c r="AN13" s="39">
        <f t="shared" si="8"/>
        <v>5.7553956834532427E-3</v>
      </c>
      <c r="AO13" s="40">
        <f t="shared" si="9"/>
        <v>3.6555123458355781E-3</v>
      </c>
      <c r="AP13" s="20"/>
      <c r="AR13" s="26"/>
      <c r="AS13" s="37">
        <f t="shared" si="10"/>
        <v>-5.9358923624850922E-3</v>
      </c>
      <c r="AT13" s="38">
        <f t="shared" si="11"/>
        <v>-1.2546125461254871E-3</v>
      </c>
      <c r="AU13" s="38">
        <f t="shared" si="12"/>
        <v>2.6936026936026105E-3</v>
      </c>
      <c r="AV13" s="38">
        <f t="shared" si="13"/>
        <v>-1.3606984918924808E-3</v>
      </c>
      <c r="AW13" s="38">
        <f t="shared" si="14"/>
        <v>-9.5153137079990828E-4</v>
      </c>
      <c r="AX13" s="39">
        <f t="shared" si="15"/>
        <v>-6.6129959746982249E-3</v>
      </c>
      <c r="AY13" s="40">
        <f t="shared" si="16"/>
        <v>-2.2370213420664304E-3</v>
      </c>
      <c r="AZ13" s="20"/>
      <c r="BB13" s="26"/>
      <c r="BC13" s="37">
        <f t="shared" si="17"/>
        <v>5.9358923624850922E-3</v>
      </c>
      <c r="BD13" s="38">
        <f t="shared" si="18"/>
        <v>1.2546125461254871E-3</v>
      </c>
      <c r="BE13" s="38">
        <f t="shared" si="19"/>
        <v>2.6936026936026105E-3</v>
      </c>
      <c r="BF13" s="38">
        <f t="shared" si="20"/>
        <v>1.3606984918924808E-3</v>
      </c>
      <c r="BG13" s="38">
        <f t="shared" si="21"/>
        <v>9.5153137079990828E-4</v>
      </c>
      <c r="BH13" s="39">
        <f t="shared" si="22"/>
        <v>6.6129959746982249E-3</v>
      </c>
      <c r="BI13" s="40">
        <f t="shared" si="23"/>
        <v>3.1348889066006337E-3</v>
      </c>
      <c r="BJ13" s="20"/>
      <c r="BL13" s="26"/>
      <c r="BM13" s="83">
        <f t="shared" si="24"/>
        <v>-5.9358923624850922E-3</v>
      </c>
      <c r="BN13" s="49">
        <f t="shared" si="24"/>
        <v>-1.107152722199049E-3</v>
      </c>
      <c r="BO13" s="49">
        <f t="shared" si="24"/>
        <v>3.1280453290851665E-3</v>
      </c>
      <c r="BP13" s="49">
        <f t="shared" si="24"/>
        <v>-9.6405328589173789E-4</v>
      </c>
      <c r="BQ13" s="49">
        <f t="shared" si="24"/>
        <v>-3.0518642285718572E-3</v>
      </c>
      <c r="BR13" s="84">
        <f t="shared" si="24"/>
        <v>-6.1841958290757334E-3</v>
      </c>
      <c r="BS13" s="51">
        <f t="shared" si="25"/>
        <v>-2.3525188498563837E-3</v>
      </c>
      <c r="BT13" s="20"/>
      <c r="BV13" s="26"/>
      <c r="BW13" s="83">
        <f t="shared" si="26"/>
        <v>5.9358923624850922E-3</v>
      </c>
      <c r="BX13" s="49">
        <f t="shared" si="26"/>
        <v>1.107152722199049E-3</v>
      </c>
      <c r="BY13" s="49">
        <f t="shared" si="26"/>
        <v>3.1280453290851665E-3</v>
      </c>
      <c r="BZ13" s="49">
        <f t="shared" si="26"/>
        <v>9.6405328589173789E-4</v>
      </c>
      <c r="CA13" s="49">
        <f t="shared" si="26"/>
        <v>3.0518642285718572E-3</v>
      </c>
      <c r="CB13" s="84">
        <f t="shared" si="26"/>
        <v>6.1841958290757334E-3</v>
      </c>
      <c r="CC13" s="51">
        <f t="shared" si="31"/>
        <v>3.3952006262181061E-3</v>
      </c>
      <c r="CD13" s="20"/>
    </row>
    <row r="14" spans="2:82" x14ac:dyDescent="0.3">
      <c r="B14" s="26"/>
      <c r="C14" s="13" t="s">
        <v>131</v>
      </c>
      <c r="D14" s="14">
        <v>1.0266</v>
      </c>
      <c r="E14" s="82">
        <v>1.0205</v>
      </c>
      <c r="F14" s="20"/>
      <c r="G14" s="2"/>
      <c r="H14" s="26"/>
      <c r="I14" s="29">
        <v>44792</v>
      </c>
      <c r="J14" s="5">
        <v>1.5095000000000001</v>
      </c>
      <c r="K14" s="5">
        <v>1.5162</v>
      </c>
      <c r="L14" s="5">
        <v>1.3532999999999999</v>
      </c>
      <c r="M14" s="5">
        <v>1.3546</v>
      </c>
      <c r="N14" s="5">
        <v>1.0350999999999999</v>
      </c>
      <c r="O14" s="5">
        <v>1.0386</v>
      </c>
      <c r="P14" s="5">
        <v>0.87580000000000002</v>
      </c>
      <c r="Q14" s="5">
        <v>0.88119999999999998</v>
      </c>
      <c r="R14" s="5">
        <v>1.6676</v>
      </c>
      <c r="S14" s="5">
        <v>1.6886000000000001</v>
      </c>
      <c r="T14" s="5">
        <v>1.0446</v>
      </c>
      <c r="U14" s="6">
        <v>1.0425</v>
      </c>
      <c r="V14" s="20"/>
      <c r="X14" s="26"/>
      <c r="Y14" s="37">
        <f t="shared" si="0"/>
        <v>3.9729837107667894E-3</v>
      </c>
      <c r="Z14" s="38">
        <f t="shared" si="27"/>
        <v>1.1825572801182896E-3</v>
      </c>
      <c r="AA14" s="38">
        <f t="shared" si="28"/>
        <v>2.9937228392079964E-3</v>
      </c>
      <c r="AB14" s="38">
        <f t="shared" si="29"/>
        <v>6.2806897339270857E-3</v>
      </c>
      <c r="AC14" s="38">
        <f t="shared" si="30"/>
        <v>1.216807528621963E-2</v>
      </c>
      <c r="AD14" s="39">
        <f t="shared" si="1"/>
        <v>-2.3923444976076047E-3</v>
      </c>
      <c r="AE14" s="40">
        <f t="shared" si="2"/>
        <v>4.0342807254386973E-3</v>
      </c>
      <c r="AF14" s="20"/>
      <c r="AH14" s="26"/>
      <c r="AI14" s="37">
        <f t="shared" si="3"/>
        <v>3.9729837107667894E-3</v>
      </c>
      <c r="AJ14" s="38">
        <f t="shared" si="4"/>
        <v>1.1825572801182896E-3</v>
      </c>
      <c r="AK14" s="38">
        <f t="shared" si="5"/>
        <v>2.9937228392079964E-3</v>
      </c>
      <c r="AL14" s="38">
        <f t="shared" si="6"/>
        <v>6.2806897339270857E-3</v>
      </c>
      <c r="AM14" s="38">
        <f t="shared" si="7"/>
        <v>1.216807528621963E-2</v>
      </c>
      <c r="AN14" s="39">
        <f t="shared" si="8"/>
        <v>2.3923444976076047E-3</v>
      </c>
      <c r="AO14" s="40">
        <f t="shared" si="9"/>
        <v>4.8317288913078994E-3</v>
      </c>
      <c r="AP14" s="20"/>
      <c r="AR14" s="26"/>
      <c r="AS14" s="37">
        <f t="shared" si="10"/>
        <v>4.4385558131831253E-3</v>
      </c>
      <c r="AT14" s="38">
        <f t="shared" si="11"/>
        <v>9.6061479346787771E-4</v>
      </c>
      <c r="AU14" s="38">
        <f t="shared" si="12"/>
        <v>3.3813158148971682E-3</v>
      </c>
      <c r="AV14" s="38">
        <f t="shared" si="13"/>
        <v>6.1657912765471119E-3</v>
      </c>
      <c r="AW14" s="38">
        <f t="shared" si="14"/>
        <v>1.2592947949148555E-2</v>
      </c>
      <c r="AX14" s="39">
        <f t="shared" si="15"/>
        <v>-2.0103388856978661E-3</v>
      </c>
      <c r="AY14" s="40">
        <f t="shared" si="16"/>
        <v>4.2548144602576618E-3</v>
      </c>
      <c r="AZ14" s="20"/>
      <c r="BB14" s="26"/>
      <c r="BC14" s="37">
        <f t="shared" si="17"/>
        <v>4.4385558131831253E-3</v>
      </c>
      <c r="BD14" s="38">
        <f t="shared" si="18"/>
        <v>9.6061479346787771E-4</v>
      </c>
      <c r="BE14" s="38">
        <f t="shared" si="19"/>
        <v>3.3813158148971682E-3</v>
      </c>
      <c r="BF14" s="38">
        <f t="shared" si="20"/>
        <v>6.1657912765471119E-3</v>
      </c>
      <c r="BG14" s="38">
        <f t="shared" si="21"/>
        <v>1.2592947949148555E-2</v>
      </c>
      <c r="BH14" s="39">
        <f t="shared" si="22"/>
        <v>2.0103388856978661E-3</v>
      </c>
      <c r="BI14" s="40">
        <f t="shared" si="23"/>
        <v>4.9249274221569508E-3</v>
      </c>
      <c r="BJ14" s="20"/>
      <c r="BL14" s="26"/>
      <c r="BM14" s="83">
        <f t="shared" si="24"/>
        <v>4.2057697619749569E-3</v>
      </c>
      <c r="BN14" s="49">
        <f t="shared" si="24"/>
        <v>1.0715860367930836E-3</v>
      </c>
      <c r="BO14" s="49">
        <f t="shared" si="24"/>
        <v>3.1875193270525823E-3</v>
      </c>
      <c r="BP14" s="49">
        <f t="shared" si="24"/>
        <v>6.2232405052370984E-3</v>
      </c>
      <c r="BQ14" s="49">
        <f t="shared" si="24"/>
        <v>1.2380511617684092E-2</v>
      </c>
      <c r="BR14" s="84">
        <f t="shared" si="24"/>
        <v>-2.2013416916527354E-3</v>
      </c>
      <c r="BS14" s="51">
        <f t="shared" si="25"/>
        <v>4.1445475928481796E-3</v>
      </c>
      <c r="BT14" s="20"/>
      <c r="BV14" s="26"/>
      <c r="BW14" s="83">
        <f t="shared" si="26"/>
        <v>4.2057697619749569E-3</v>
      </c>
      <c r="BX14" s="49">
        <f t="shared" si="26"/>
        <v>1.0715860367930836E-3</v>
      </c>
      <c r="BY14" s="49">
        <f t="shared" si="26"/>
        <v>3.1875193270525823E-3</v>
      </c>
      <c r="BZ14" s="49">
        <f t="shared" si="26"/>
        <v>6.2232405052370984E-3</v>
      </c>
      <c r="CA14" s="49">
        <f t="shared" si="26"/>
        <v>1.2380511617684092E-2</v>
      </c>
      <c r="CB14" s="84">
        <f t="shared" si="26"/>
        <v>2.2013416916527354E-3</v>
      </c>
      <c r="CC14" s="51">
        <f t="shared" si="31"/>
        <v>4.8783281567324243E-3</v>
      </c>
      <c r="CD14" s="20"/>
    </row>
    <row r="15" spans="2:82" x14ac:dyDescent="0.3">
      <c r="B15" s="26"/>
      <c r="C15" s="19"/>
      <c r="D15" s="19"/>
      <c r="E15" s="19"/>
      <c r="F15" s="20"/>
      <c r="G15" s="2"/>
      <c r="H15" s="26"/>
      <c r="I15" s="29">
        <v>44791</v>
      </c>
      <c r="J15" s="5">
        <v>1.5146999999999999</v>
      </c>
      <c r="K15" s="5">
        <v>1.5102</v>
      </c>
      <c r="L15" s="5">
        <v>1.3556999999999999</v>
      </c>
      <c r="M15" s="5">
        <v>1.353</v>
      </c>
      <c r="N15" s="5">
        <v>1.0314000000000001</v>
      </c>
      <c r="O15" s="5">
        <v>1.0355000000000001</v>
      </c>
      <c r="P15" s="5">
        <v>0.87160000000000004</v>
      </c>
      <c r="Q15" s="5">
        <v>0.87570000000000003</v>
      </c>
      <c r="R15" s="5">
        <v>1.6714</v>
      </c>
      <c r="S15" s="5">
        <v>1.6682999999999999</v>
      </c>
      <c r="T15" s="5">
        <v>1.0503</v>
      </c>
      <c r="U15" s="6">
        <v>1.0449999999999999</v>
      </c>
      <c r="V15" s="20"/>
      <c r="X15" s="26"/>
      <c r="Y15" s="37">
        <f t="shared" si="0"/>
        <v>-2.9708853238264664E-3</v>
      </c>
      <c r="Z15" s="38">
        <f t="shared" si="27"/>
        <v>-2.0652013571322569E-3</v>
      </c>
      <c r="AA15" s="38">
        <f t="shared" si="28"/>
        <v>3.975179367849517E-3</v>
      </c>
      <c r="AB15" s="38">
        <f t="shared" si="29"/>
        <v>4.7039926571821851E-3</v>
      </c>
      <c r="AC15" s="38">
        <f t="shared" si="30"/>
        <v>-1.8547325595309936E-3</v>
      </c>
      <c r="AD15" s="39">
        <f t="shared" si="1"/>
        <v>-5.0461772826812168E-3</v>
      </c>
      <c r="AE15" s="40">
        <f t="shared" si="2"/>
        <v>-5.4297074968987196E-4</v>
      </c>
      <c r="AF15" s="20"/>
      <c r="AH15" s="26"/>
      <c r="AI15" s="37">
        <f t="shared" si="3"/>
        <v>2.9708853238264664E-3</v>
      </c>
      <c r="AJ15" s="38">
        <f t="shared" si="4"/>
        <v>2.0652013571322569E-3</v>
      </c>
      <c r="AK15" s="38">
        <f t="shared" si="5"/>
        <v>3.975179367849517E-3</v>
      </c>
      <c r="AL15" s="38">
        <f t="shared" si="6"/>
        <v>4.7039926571821851E-3</v>
      </c>
      <c r="AM15" s="38">
        <f t="shared" si="7"/>
        <v>1.8547325595309936E-3</v>
      </c>
      <c r="AN15" s="39">
        <f t="shared" si="8"/>
        <v>5.0461772826812168E-3</v>
      </c>
      <c r="AO15" s="40">
        <f t="shared" si="9"/>
        <v>3.436028091367106E-3</v>
      </c>
      <c r="AP15" s="20"/>
      <c r="AR15" s="26"/>
      <c r="AS15" s="37">
        <f t="shared" si="10"/>
        <v>-2.9708853238264664E-3</v>
      </c>
      <c r="AT15" s="38">
        <f t="shared" si="11"/>
        <v>-1.9915910599689643E-3</v>
      </c>
      <c r="AU15" s="38">
        <f t="shared" si="12"/>
        <v>3.975179367849517E-3</v>
      </c>
      <c r="AV15" s="38">
        <f t="shared" si="13"/>
        <v>4.7039926571821851E-3</v>
      </c>
      <c r="AW15" s="38">
        <f t="shared" si="14"/>
        <v>-1.8547325595309936E-3</v>
      </c>
      <c r="AX15" s="39">
        <f t="shared" si="15"/>
        <v>-5.0461772826812168E-3</v>
      </c>
      <c r="AY15" s="40">
        <f t="shared" si="16"/>
        <v>-5.3070236682932319E-4</v>
      </c>
      <c r="AZ15" s="20"/>
      <c r="BB15" s="26"/>
      <c r="BC15" s="37">
        <f t="shared" si="17"/>
        <v>2.9708853238264664E-3</v>
      </c>
      <c r="BD15" s="38">
        <f t="shared" si="18"/>
        <v>1.9915910599689643E-3</v>
      </c>
      <c r="BE15" s="38">
        <f t="shared" si="19"/>
        <v>3.975179367849517E-3</v>
      </c>
      <c r="BF15" s="38">
        <f t="shared" si="20"/>
        <v>4.7039926571821851E-3</v>
      </c>
      <c r="BG15" s="38">
        <f t="shared" si="21"/>
        <v>1.8547325595309936E-3</v>
      </c>
      <c r="BH15" s="39">
        <f t="shared" si="22"/>
        <v>5.0461772826812168E-3</v>
      </c>
      <c r="BI15" s="40">
        <f t="shared" si="23"/>
        <v>3.423759708506557E-3</v>
      </c>
      <c r="BJ15" s="20"/>
      <c r="BL15" s="26"/>
      <c r="BM15" s="83">
        <f t="shared" si="24"/>
        <v>-2.9708853238264664E-3</v>
      </c>
      <c r="BN15" s="49">
        <f t="shared" si="24"/>
        <v>-2.0283962085506108E-3</v>
      </c>
      <c r="BO15" s="49">
        <f t="shared" si="24"/>
        <v>3.975179367849517E-3</v>
      </c>
      <c r="BP15" s="49">
        <f t="shared" si="24"/>
        <v>4.7039926571821851E-3</v>
      </c>
      <c r="BQ15" s="49">
        <f t="shared" si="24"/>
        <v>-1.8547325595309936E-3</v>
      </c>
      <c r="BR15" s="84">
        <f t="shared" si="24"/>
        <v>-5.0461772826812168E-3</v>
      </c>
      <c r="BS15" s="51">
        <f t="shared" si="25"/>
        <v>-5.3683655825959768E-4</v>
      </c>
      <c r="BT15" s="20"/>
      <c r="BV15" s="26"/>
      <c r="BW15" s="83">
        <f t="shared" si="26"/>
        <v>2.9708853238264664E-3</v>
      </c>
      <c r="BX15" s="49">
        <f t="shared" si="26"/>
        <v>2.0283962085506108E-3</v>
      </c>
      <c r="BY15" s="49">
        <f t="shared" si="26"/>
        <v>3.975179367849517E-3</v>
      </c>
      <c r="BZ15" s="49">
        <f t="shared" si="26"/>
        <v>4.7039926571821851E-3</v>
      </c>
      <c r="CA15" s="49">
        <f t="shared" si="26"/>
        <v>1.8547325595309936E-3</v>
      </c>
      <c r="CB15" s="84">
        <f t="shared" si="26"/>
        <v>5.0461772826812168E-3</v>
      </c>
      <c r="CC15" s="51">
        <f t="shared" si="31"/>
        <v>3.4298938999368315E-3</v>
      </c>
      <c r="CD15" s="20"/>
    </row>
    <row r="16" spans="2:82" ht="18" x14ac:dyDescent="0.35">
      <c r="B16" s="26"/>
      <c r="C16" s="211" t="s">
        <v>14</v>
      </c>
      <c r="D16" s="212"/>
      <c r="E16" s="213"/>
      <c r="F16" s="20"/>
      <c r="G16" s="2"/>
      <c r="H16" s="26"/>
      <c r="I16" s="29">
        <v>44790</v>
      </c>
      <c r="J16" s="5">
        <v>1.4993000000000001</v>
      </c>
      <c r="K16" s="5">
        <v>1.5146999999999999</v>
      </c>
      <c r="L16" s="5">
        <v>1.3525</v>
      </c>
      <c r="M16" s="5">
        <v>1.3557999999999999</v>
      </c>
      <c r="N16" s="5">
        <v>1.0349999999999999</v>
      </c>
      <c r="O16" s="5">
        <v>1.0314000000000001</v>
      </c>
      <c r="P16" s="5">
        <v>0.87039999999999995</v>
      </c>
      <c r="Q16" s="5">
        <v>0.87160000000000004</v>
      </c>
      <c r="R16" s="5">
        <v>1.659</v>
      </c>
      <c r="S16" s="5">
        <v>1.6714</v>
      </c>
      <c r="T16" s="5">
        <v>1.0529999999999999</v>
      </c>
      <c r="U16" s="6">
        <v>1.0503</v>
      </c>
      <c r="V16" s="20"/>
      <c r="X16" s="26"/>
      <c r="Y16" s="37">
        <f t="shared" si="0"/>
        <v>1.0541063446527478E-2</v>
      </c>
      <c r="Z16" s="38">
        <f t="shared" si="27"/>
        <v>2.5140490978999169E-3</v>
      </c>
      <c r="AA16" s="38">
        <f t="shared" si="28"/>
        <v>-3.4782608695650493E-3</v>
      </c>
      <c r="AB16" s="38">
        <f t="shared" si="29"/>
        <v>1.3786764705883386E-3</v>
      </c>
      <c r="AC16" s="38">
        <f t="shared" si="30"/>
        <v>7.4743821579264418E-3</v>
      </c>
      <c r="AD16" s="39">
        <f t="shared" si="1"/>
        <v>-2.5641025641024925E-3</v>
      </c>
      <c r="AE16" s="40">
        <f t="shared" si="2"/>
        <v>2.6443012898791055E-3</v>
      </c>
      <c r="AF16" s="20"/>
      <c r="AH16" s="26"/>
      <c r="AI16" s="37">
        <f t="shared" si="3"/>
        <v>1.0541063446527478E-2</v>
      </c>
      <c r="AJ16" s="38">
        <f t="shared" si="4"/>
        <v>2.5140490978999169E-3</v>
      </c>
      <c r="AK16" s="38">
        <f t="shared" si="5"/>
        <v>3.4782608695650493E-3</v>
      </c>
      <c r="AL16" s="38">
        <f t="shared" si="6"/>
        <v>1.3786764705883386E-3</v>
      </c>
      <c r="AM16" s="38">
        <f t="shared" si="7"/>
        <v>7.4743821579264418E-3</v>
      </c>
      <c r="AN16" s="39">
        <f t="shared" si="8"/>
        <v>2.5641025641024925E-3</v>
      </c>
      <c r="AO16" s="40">
        <f t="shared" si="9"/>
        <v>4.658422434434953E-3</v>
      </c>
      <c r="AP16" s="20"/>
      <c r="AR16" s="26"/>
      <c r="AS16" s="37">
        <f t="shared" si="10"/>
        <v>1.027146001467342E-2</v>
      </c>
      <c r="AT16" s="38">
        <f t="shared" si="11"/>
        <v>2.4399260628464757E-3</v>
      </c>
      <c r="AU16" s="38">
        <f t="shared" si="12"/>
        <v>-3.4782608695650493E-3</v>
      </c>
      <c r="AV16" s="38">
        <f t="shared" si="13"/>
        <v>1.3786764705883386E-3</v>
      </c>
      <c r="AW16" s="38">
        <f t="shared" si="14"/>
        <v>7.4743821579264418E-3</v>
      </c>
      <c r="AX16" s="39">
        <f t="shared" si="15"/>
        <v>-2.5641025641024925E-3</v>
      </c>
      <c r="AY16" s="40">
        <f t="shared" si="16"/>
        <v>2.5870135453945221E-3</v>
      </c>
      <c r="AZ16" s="20"/>
      <c r="BB16" s="26"/>
      <c r="BC16" s="37">
        <f t="shared" si="17"/>
        <v>1.027146001467342E-2</v>
      </c>
      <c r="BD16" s="38">
        <f t="shared" si="18"/>
        <v>2.4399260628464757E-3</v>
      </c>
      <c r="BE16" s="38">
        <f t="shared" si="19"/>
        <v>3.4782608695650493E-3</v>
      </c>
      <c r="BF16" s="38">
        <f t="shared" si="20"/>
        <v>1.3786764705883386E-3</v>
      </c>
      <c r="BG16" s="38">
        <f t="shared" si="21"/>
        <v>7.4743821579264418E-3</v>
      </c>
      <c r="BH16" s="39">
        <f t="shared" si="22"/>
        <v>2.5641025641024925E-3</v>
      </c>
      <c r="BI16" s="40">
        <f t="shared" si="23"/>
        <v>4.6011346899503692E-3</v>
      </c>
      <c r="BJ16" s="20"/>
      <c r="BL16" s="26"/>
      <c r="BM16" s="83">
        <f t="shared" si="24"/>
        <v>1.0406261730600448E-2</v>
      </c>
      <c r="BN16" s="49">
        <f t="shared" si="24"/>
        <v>2.4769875803731965E-3</v>
      </c>
      <c r="BO16" s="49">
        <f t="shared" si="24"/>
        <v>-3.4782608695650493E-3</v>
      </c>
      <c r="BP16" s="49">
        <f t="shared" si="24"/>
        <v>1.3786764705883386E-3</v>
      </c>
      <c r="BQ16" s="49">
        <f t="shared" si="24"/>
        <v>7.4743821579264418E-3</v>
      </c>
      <c r="BR16" s="84">
        <f t="shared" si="24"/>
        <v>-2.5641025641024925E-3</v>
      </c>
      <c r="BS16" s="51">
        <f t="shared" si="25"/>
        <v>2.615657417636814E-3</v>
      </c>
      <c r="BT16" s="20"/>
      <c r="BV16" s="26"/>
      <c r="BW16" s="83">
        <f t="shared" si="26"/>
        <v>1.0406261730600448E-2</v>
      </c>
      <c r="BX16" s="49">
        <f t="shared" si="26"/>
        <v>2.4769875803731965E-3</v>
      </c>
      <c r="BY16" s="49">
        <f t="shared" si="26"/>
        <v>3.4782608695650493E-3</v>
      </c>
      <c r="BZ16" s="49">
        <f t="shared" si="26"/>
        <v>1.3786764705883386E-3</v>
      </c>
      <c r="CA16" s="49">
        <f t="shared" si="26"/>
        <v>7.4743821579264418E-3</v>
      </c>
      <c r="CB16" s="84">
        <f t="shared" si="26"/>
        <v>2.5641025641024925E-3</v>
      </c>
      <c r="CC16" s="51">
        <f t="shared" si="31"/>
        <v>4.6297785621926607E-3</v>
      </c>
      <c r="CD16" s="20"/>
    </row>
    <row r="17" spans="2:82" ht="18" x14ac:dyDescent="0.35">
      <c r="B17" s="26"/>
      <c r="C17" s="222" t="s">
        <v>7</v>
      </c>
      <c r="D17" s="223"/>
      <c r="E17" s="224"/>
      <c r="F17" s="20"/>
      <c r="G17" s="2"/>
      <c r="H17" s="26"/>
      <c r="I17" s="29">
        <v>44789</v>
      </c>
      <c r="J17" s="5">
        <v>1.5042</v>
      </c>
      <c r="K17" s="5">
        <v>1.4988999999999999</v>
      </c>
      <c r="L17" s="5">
        <v>1.3633</v>
      </c>
      <c r="M17" s="5">
        <v>1.3524</v>
      </c>
      <c r="N17" s="5">
        <v>1.0395000000000001</v>
      </c>
      <c r="O17" s="5">
        <v>1.0349999999999999</v>
      </c>
      <c r="P17" s="5">
        <v>0.87619999999999998</v>
      </c>
      <c r="Q17" s="5">
        <v>0.87039999999999995</v>
      </c>
      <c r="R17" s="5">
        <v>1.6583000000000001</v>
      </c>
      <c r="S17" s="5">
        <v>1.659</v>
      </c>
      <c r="T17" s="5">
        <v>1.0570999999999999</v>
      </c>
      <c r="U17" s="6">
        <v>1.0529999999999999</v>
      </c>
      <c r="V17" s="20"/>
      <c r="X17" s="26"/>
      <c r="Y17" s="37">
        <f t="shared" si="0"/>
        <v>-3.523467623986227E-3</v>
      </c>
      <c r="Z17" s="38">
        <f t="shared" si="27"/>
        <v>-7.9953055086920775E-3</v>
      </c>
      <c r="AA17" s="38">
        <f t="shared" si="28"/>
        <v>-4.3290043290044929E-3</v>
      </c>
      <c r="AB17" s="38">
        <f t="shared" si="29"/>
        <v>-6.6194932663775708E-3</v>
      </c>
      <c r="AC17" s="38">
        <f t="shared" si="30"/>
        <v>6.0280909036101627E-5</v>
      </c>
      <c r="AD17" s="39">
        <f t="shared" si="1"/>
        <v>-3.3128253667771496E-3</v>
      </c>
      <c r="AE17" s="40">
        <f t="shared" si="2"/>
        <v>-4.2866358643002351E-3</v>
      </c>
      <c r="AF17" s="20"/>
      <c r="AH17" s="26"/>
      <c r="AI17" s="37">
        <f t="shared" si="3"/>
        <v>3.523467623986227E-3</v>
      </c>
      <c r="AJ17" s="38">
        <f t="shared" si="4"/>
        <v>7.9953055086920775E-3</v>
      </c>
      <c r="AK17" s="38">
        <f t="shared" si="5"/>
        <v>4.3290043290044929E-3</v>
      </c>
      <c r="AL17" s="38">
        <f t="shared" si="6"/>
        <v>6.6194932663775708E-3</v>
      </c>
      <c r="AM17" s="38">
        <f t="shared" si="7"/>
        <v>6.0280909036101627E-5</v>
      </c>
      <c r="AN17" s="39">
        <f t="shared" si="8"/>
        <v>3.3128253667771496E-3</v>
      </c>
      <c r="AO17" s="40">
        <f t="shared" si="9"/>
        <v>4.3067295006456027E-3</v>
      </c>
      <c r="AP17" s="20"/>
      <c r="AR17" s="26"/>
      <c r="AS17" s="37">
        <f t="shared" si="10"/>
        <v>-3.523467623986227E-3</v>
      </c>
      <c r="AT17" s="38">
        <f t="shared" si="11"/>
        <v>-7.9953055086920775E-3</v>
      </c>
      <c r="AU17" s="38">
        <f t="shared" si="12"/>
        <v>-4.3290043290044929E-3</v>
      </c>
      <c r="AV17" s="38">
        <f t="shared" si="13"/>
        <v>-6.6194932663775708E-3</v>
      </c>
      <c r="AW17" s="38">
        <f t="shared" si="14"/>
        <v>4.2211903756854782E-4</v>
      </c>
      <c r="AX17" s="39">
        <f t="shared" si="15"/>
        <v>-3.8785356163087625E-3</v>
      </c>
      <c r="AY17" s="40">
        <f t="shared" si="16"/>
        <v>-4.3206145511334301E-3</v>
      </c>
      <c r="AZ17" s="20"/>
      <c r="BB17" s="26"/>
      <c r="BC17" s="37">
        <f t="shared" si="17"/>
        <v>3.523467623986227E-3</v>
      </c>
      <c r="BD17" s="38">
        <f t="shared" si="18"/>
        <v>7.9953055086920775E-3</v>
      </c>
      <c r="BE17" s="38">
        <f t="shared" si="19"/>
        <v>4.3290043290044929E-3</v>
      </c>
      <c r="BF17" s="38">
        <f t="shared" si="20"/>
        <v>6.6194932663775708E-3</v>
      </c>
      <c r="BG17" s="38">
        <f t="shared" si="21"/>
        <v>4.2211903756854782E-4</v>
      </c>
      <c r="BH17" s="39">
        <f t="shared" si="22"/>
        <v>3.8785356163087625E-3</v>
      </c>
      <c r="BI17" s="40">
        <f t="shared" si="23"/>
        <v>4.4613208969896132E-3</v>
      </c>
      <c r="BJ17" s="20"/>
      <c r="BL17" s="26"/>
      <c r="BM17" s="83">
        <f t="shared" si="24"/>
        <v>-3.523467623986227E-3</v>
      </c>
      <c r="BN17" s="49">
        <f t="shared" si="24"/>
        <v>-7.9953055086920775E-3</v>
      </c>
      <c r="BO17" s="49">
        <f t="shared" si="24"/>
        <v>-4.3290043290044929E-3</v>
      </c>
      <c r="BP17" s="49">
        <f t="shared" si="24"/>
        <v>-6.6194932663775708E-3</v>
      </c>
      <c r="BQ17" s="49">
        <f t="shared" si="24"/>
        <v>2.4119997330232471E-4</v>
      </c>
      <c r="BR17" s="84">
        <f t="shared" si="24"/>
        <v>-3.595680491542956E-3</v>
      </c>
      <c r="BS17" s="51">
        <f t="shared" si="25"/>
        <v>-4.3036252077168326E-3</v>
      </c>
      <c r="BT17" s="20"/>
      <c r="BV17" s="26"/>
      <c r="BW17" s="83">
        <f t="shared" si="26"/>
        <v>3.523467623986227E-3</v>
      </c>
      <c r="BX17" s="49">
        <f t="shared" si="26"/>
        <v>7.9953055086920775E-3</v>
      </c>
      <c r="BY17" s="49">
        <f t="shared" si="26"/>
        <v>4.3290043290044929E-3</v>
      </c>
      <c r="BZ17" s="49">
        <f t="shared" si="26"/>
        <v>6.6194932663775708E-3</v>
      </c>
      <c r="CA17" s="49">
        <f t="shared" si="26"/>
        <v>2.4119997330232471E-4</v>
      </c>
      <c r="CB17" s="84">
        <f t="shared" si="26"/>
        <v>3.595680491542956E-3</v>
      </c>
      <c r="CC17" s="51">
        <f t="shared" si="31"/>
        <v>4.3840251988176079E-3</v>
      </c>
      <c r="CD17" s="20"/>
    </row>
    <row r="18" spans="2:82" x14ac:dyDescent="0.3">
      <c r="B18" s="26"/>
      <c r="C18" s="16" t="s">
        <v>10</v>
      </c>
      <c r="D18" s="229">
        <f>AE42</f>
        <v>-3.7242112576486553E-3</v>
      </c>
      <c r="E18" s="230"/>
      <c r="F18" s="20"/>
      <c r="G18" s="2"/>
      <c r="H18" s="26"/>
      <c r="I18" s="29">
        <v>44788</v>
      </c>
      <c r="J18" s="5">
        <v>1.4906999999999999</v>
      </c>
      <c r="K18" s="5">
        <v>1.5042</v>
      </c>
      <c r="L18" s="5">
        <v>1.3562000000000001</v>
      </c>
      <c r="M18" s="5">
        <v>1.3633</v>
      </c>
      <c r="N18" s="5">
        <v>1.0347</v>
      </c>
      <c r="O18" s="5">
        <v>1.0395000000000001</v>
      </c>
      <c r="P18" s="5">
        <v>0.87509999999999999</v>
      </c>
      <c r="Q18" s="5">
        <v>0.87619999999999998</v>
      </c>
      <c r="R18" s="5">
        <v>1.6444000000000001</v>
      </c>
      <c r="S18" s="5">
        <v>1.6589</v>
      </c>
      <c r="T18" s="5">
        <v>1.0618000000000001</v>
      </c>
      <c r="U18" s="6">
        <v>1.0565</v>
      </c>
      <c r="V18" s="20"/>
      <c r="X18" s="26"/>
      <c r="Y18" s="37">
        <f t="shared" si="0"/>
        <v>8.8531187122735597E-3</v>
      </c>
      <c r="Z18" s="38">
        <f t="shared" si="27"/>
        <v>5.0129008477699348E-3</v>
      </c>
      <c r="AA18" s="38">
        <f t="shared" si="28"/>
        <v>4.4448739008601411E-3</v>
      </c>
      <c r="AB18" s="38">
        <f t="shared" si="29"/>
        <v>1.1425959780621583E-3</v>
      </c>
      <c r="AC18" s="38">
        <f t="shared" si="30"/>
        <v>8.5724708171206233E-3</v>
      </c>
      <c r="AD18" s="39">
        <f t="shared" si="1"/>
        <v>-5.1789077212806593E-3</v>
      </c>
      <c r="AE18" s="40">
        <f t="shared" si="2"/>
        <v>3.8078420891342929E-3</v>
      </c>
      <c r="AF18" s="20"/>
      <c r="AH18" s="26"/>
      <c r="AI18" s="37">
        <f t="shared" si="3"/>
        <v>8.8531187122735597E-3</v>
      </c>
      <c r="AJ18" s="38">
        <f t="shared" si="4"/>
        <v>5.0129008477699348E-3</v>
      </c>
      <c r="AK18" s="38">
        <f t="shared" si="5"/>
        <v>4.4448739008601411E-3</v>
      </c>
      <c r="AL18" s="38">
        <f t="shared" si="6"/>
        <v>1.1425959780621583E-3</v>
      </c>
      <c r="AM18" s="38">
        <f t="shared" si="7"/>
        <v>8.5724708171206233E-3</v>
      </c>
      <c r="AN18" s="39">
        <f t="shared" si="8"/>
        <v>5.1789077212806593E-3</v>
      </c>
      <c r="AO18" s="40">
        <f t="shared" si="9"/>
        <v>5.5341446628945122E-3</v>
      </c>
      <c r="AP18" s="20"/>
      <c r="AR18" s="26"/>
      <c r="AS18" s="37">
        <f t="shared" si="10"/>
        <v>9.0561481183337143E-3</v>
      </c>
      <c r="AT18" s="38">
        <f t="shared" si="11"/>
        <v>5.2352160448310599E-3</v>
      </c>
      <c r="AU18" s="38">
        <f t="shared" si="12"/>
        <v>4.6390258045811714E-3</v>
      </c>
      <c r="AV18" s="38">
        <f t="shared" si="13"/>
        <v>1.2569992000914065E-3</v>
      </c>
      <c r="AW18" s="38">
        <f t="shared" si="14"/>
        <v>8.8178058866455588E-3</v>
      </c>
      <c r="AX18" s="39">
        <f t="shared" si="15"/>
        <v>-4.9915238274628763E-3</v>
      </c>
      <c r="AY18" s="40">
        <f t="shared" si="16"/>
        <v>4.0022785378366716E-3</v>
      </c>
      <c r="AZ18" s="20"/>
      <c r="BB18" s="26"/>
      <c r="BC18" s="37">
        <f t="shared" si="17"/>
        <v>9.0561481183337143E-3</v>
      </c>
      <c r="BD18" s="38">
        <f t="shared" si="18"/>
        <v>5.2352160448310599E-3</v>
      </c>
      <c r="BE18" s="38">
        <f t="shared" si="19"/>
        <v>4.6390258045811714E-3</v>
      </c>
      <c r="BF18" s="38">
        <f t="shared" si="20"/>
        <v>1.2569992000914065E-3</v>
      </c>
      <c r="BG18" s="38">
        <f t="shared" si="21"/>
        <v>8.8178058866455588E-3</v>
      </c>
      <c r="BH18" s="39">
        <f t="shared" si="22"/>
        <v>4.9915238274628763E-3</v>
      </c>
      <c r="BI18" s="40">
        <f t="shared" si="23"/>
        <v>5.6661198136576307E-3</v>
      </c>
      <c r="BJ18" s="20"/>
      <c r="BL18" s="26"/>
      <c r="BM18" s="83">
        <f t="shared" si="24"/>
        <v>8.954633415303637E-3</v>
      </c>
      <c r="BN18" s="49">
        <f t="shared" si="24"/>
        <v>5.1240584463004973E-3</v>
      </c>
      <c r="BO18" s="49">
        <f t="shared" si="24"/>
        <v>4.5419498527206562E-3</v>
      </c>
      <c r="BP18" s="49">
        <f t="shared" si="24"/>
        <v>1.1997975890767824E-3</v>
      </c>
      <c r="BQ18" s="49">
        <f t="shared" si="24"/>
        <v>8.6951383518830902E-3</v>
      </c>
      <c r="BR18" s="84">
        <f t="shared" si="24"/>
        <v>-5.0852157743717678E-3</v>
      </c>
      <c r="BS18" s="51">
        <f t="shared" si="25"/>
        <v>3.9050603134854825E-3</v>
      </c>
      <c r="BT18" s="20"/>
      <c r="BV18" s="26"/>
      <c r="BW18" s="83">
        <f t="shared" si="26"/>
        <v>8.954633415303637E-3</v>
      </c>
      <c r="BX18" s="49">
        <f t="shared" si="26"/>
        <v>5.1240584463004973E-3</v>
      </c>
      <c r="BY18" s="49">
        <f t="shared" si="26"/>
        <v>4.5419498527206562E-3</v>
      </c>
      <c r="BZ18" s="49">
        <f t="shared" si="26"/>
        <v>1.1997975890767824E-3</v>
      </c>
      <c r="CA18" s="49">
        <f t="shared" si="26"/>
        <v>8.6951383518830902E-3</v>
      </c>
      <c r="CB18" s="84">
        <f t="shared" si="26"/>
        <v>5.0852157743717678E-3</v>
      </c>
      <c r="CC18" s="51">
        <f t="shared" si="31"/>
        <v>5.6001322382760723E-3</v>
      </c>
      <c r="CD18" s="20"/>
    </row>
    <row r="19" spans="2:82" x14ac:dyDescent="0.3">
      <c r="B19" s="26"/>
      <c r="C19" s="17" t="s">
        <v>11</v>
      </c>
      <c r="D19" s="227">
        <f>AVERAGE(AO7:AO36)</f>
        <v>3.920633304289667E-3</v>
      </c>
      <c r="E19" s="228"/>
      <c r="F19" s="20"/>
      <c r="G19" s="2"/>
      <c r="H19" s="26"/>
      <c r="I19" s="29">
        <v>44785</v>
      </c>
      <c r="J19" s="5">
        <v>1.4953000000000001</v>
      </c>
      <c r="K19" s="5">
        <v>1.4910000000000001</v>
      </c>
      <c r="L19" s="5">
        <v>1.3566</v>
      </c>
      <c r="M19" s="5">
        <v>1.3565</v>
      </c>
      <c r="N19" s="5">
        <v>1.0298</v>
      </c>
      <c r="O19" s="5">
        <v>1.0348999999999999</v>
      </c>
      <c r="P19" s="5">
        <v>0.87019999999999997</v>
      </c>
      <c r="Q19" s="5">
        <v>0.87519999999999998</v>
      </c>
      <c r="R19" s="5">
        <v>1.6492</v>
      </c>
      <c r="S19" s="5">
        <v>1.6448</v>
      </c>
      <c r="T19" s="5">
        <v>1.0617000000000001</v>
      </c>
      <c r="U19" s="6">
        <v>1.0620000000000001</v>
      </c>
      <c r="V19" s="20"/>
      <c r="X19" s="26"/>
      <c r="Y19" s="37">
        <f t="shared" si="0"/>
        <v>-2.87567712164781E-3</v>
      </c>
      <c r="Z19" s="38">
        <f t="shared" si="27"/>
        <v>3.687315634217883E-4</v>
      </c>
      <c r="AA19" s="38">
        <f t="shared" si="28"/>
        <v>5.1476301476300118E-3</v>
      </c>
      <c r="AB19" s="38">
        <f t="shared" si="29"/>
        <v>6.2083237525867559E-3</v>
      </c>
      <c r="AC19" s="38">
        <f t="shared" si="30"/>
        <v>-3.2723306265906252E-3</v>
      </c>
      <c r="AD19" s="39">
        <f t="shared" si="1"/>
        <v>-5.6465273856571988E-4</v>
      </c>
      <c r="AE19" s="40">
        <f t="shared" si="2"/>
        <v>8.3533749613906702E-4</v>
      </c>
      <c r="AF19" s="20"/>
      <c r="AH19" s="26"/>
      <c r="AI19" s="37">
        <f t="shared" si="3"/>
        <v>2.87567712164781E-3</v>
      </c>
      <c r="AJ19" s="38">
        <f t="shared" si="4"/>
        <v>3.687315634217883E-4</v>
      </c>
      <c r="AK19" s="38">
        <f t="shared" si="5"/>
        <v>5.1476301476300118E-3</v>
      </c>
      <c r="AL19" s="38">
        <f t="shared" si="6"/>
        <v>6.2083237525867559E-3</v>
      </c>
      <c r="AM19" s="38">
        <f t="shared" si="7"/>
        <v>3.2723306265906252E-3</v>
      </c>
      <c r="AN19" s="39">
        <f t="shared" si="8"/>
        <v>5.6465273856571988E-4</v>
      </c>
      <c r="AO19" s="40">
        <f t="shared" si="9"/>
        <v>3.0728909917404519E-3</v>
      </c>
      <c r="AP19" s="20"/>
      <c r="AR19" s="26"/>
      <c r="AS19" s="37">
        <f t="shared" si="10"/>
        <v>-2.87567712164781E-3</v>
      </c>
      <c r="AT19" s="38">
        <f t="shared" si="11"/>
        <v>-7.3713696004709558E-5</v>
      </c>
      <c r="AU19" s="38">
        <f t="shared" si="12"/>
        <v>4.9524179452319697E-3</v>
      </c>
      <c r="AV19" s="38">
        <f t="shared" si="13"/>
        <v>5.7458055619397895E-3</v>
      </c>
      <c r="AW19" s="38">
        <f t="shared" si="14"/>
        <v>-2.6679602231384669E-3</v>
      </c>
      <c r="AX19" s="39">
        <f t="shared" si="15"/>
        <v>2.8256569652441077E-4</v>
      </c>
      <c r="AY19" s="40">
        <f t="shared" si="16"/>
        <v>8.9390636048419716E-4</v>
      </c>
      <c r="AZ19" s="20"/>
      <c r="BB19" s="26"/>
      <c r="BC19" s="37">
        <f t="shared" si="17"/>
        <v>2.87567712164781E-3</v>
      </c>
      <c r="BD19" s="38">
        <f t="shared" si="18"/>
        <v>7.3713696004709558E-5</v>
      </c>
      <c r="BE19" s="38">
        <f t="shared" si="19"/>
        <v>4.9524179452319697E-3</v>
      </c>
      <c r="BF19" s="38">
        <f t="shared" si="20"/>
        <v>5.7458055619397895E-3</v>
      </c>
      <c r="BG19" s="38">
        <f t="shared" si="21"/>
        <v>2.6679602231384669E-3</v>
      </c>
      <c r="BH19" s="39">
        <f t="shared" si="22"/>
        <v>2.8256569652441077E-4</v>
      </c>
      <c r="BI19" s="40">
        <f t="shared" si="23"/>
        <v>2.766356707414526E-3</v>
      </c>
      <c r="BJ19" s="20"/>
      <c r="BL19" s="26"/>
      <c r="BM19" s="83">
        <f t="shared" si="24"/>
        <v>-2.87567712164781E-3</v>
      </c>
      <c r="BN19" s="49">
        <f t="shared" si="24"/>
        <v>1.4750893370853938E-4</v>
      </c>
      <c r="BO19" s="49">
        <f t="shared" si="24"/>
        <v>5.0500240464309912E-3</v>
      </c>
      <c r="BP19" s="49">
        <f t="shared" si="24"/>
        <v>5.9770646572632723E-3</v>
      </c>
      <c r="BQ19" s="49">
        <f t="shared" si="24"/>
        <v>-2.9701454248645459E-3</v>
      </c>
      <c r="BR19" s="84">
        <f t="shared" si="24"/>
        <v>-1.4104352102065456E-4</v>
      </c>
      <c r="BS19" s="51">
        <f t="shared" si="25"/>
        <v>8.6462192831163187E-4</v>
      </c>
      <c r="BT19" s="20"/>
      <c r="BV19" s="26"/>
      <c r="BW19" s="83">
        <f t="shared" si="26"/>
        <v>2.87567712164781E-3</v>
      </c>
      <c r="BX19" s="49">
        <f t="shared" si="26"/>
        <v>2.2122262971324892E-4</v>
      </c>
      <c r="BY19" s="49">
        <f t="shared" si="26"/>
        <v>5.0500240464309912E-3</v>
      </c>
      <c r="BZ19" s="49">
        <f t="shared" si="26"/>
        <v>5.9770646572632723E-3</v>
      </c>
      <c r="CA19" s="49">
        <f t="shared" si="26"/>
        <v>2.9701454248645459E-3</v>
      </c>
      <c r="CB19" s="84">
        <f t="shared" si="26"/>
        <v>4.2360921754506533E-4</v>
      </c>
      <c r="CC19" s="51">
        <f t="shared" si="31"/>
        <v>2.9196238495774883E-3</v>
      </c>
      <c r="CD19" s="20"/>
    </row>
    <row r="20" spans="2:82" x14ac:dyDescent="0.3">
      <c r="B20" s="26"/>
      <c r="C20" s="17" t="s">
        <v>12</v>
      </c>
      <c r="D20" s="227">
        <f>_xlfn.STDEV.P(AO7:AO36)</f>
        <v>1.2455026020309812E-3</v>
      </c>
      <c r="E20" s="228"/>
      <c r="F20" s="20"/>
      <c r="G20" s="2"/>
      <c r="H20" s="26"/>
      <c r="I20" s="29">
        <v>44784</v>
      </c>
      <c r="J20" s="5">
        <v>1.4978</v>
      </c>
      <c r="K20" s="5">
        <v>1.4953000000000001</v>
      </c>
      <c r="L20" s="5">
        <v>1.3547</v>
      </c>
      <c r="M20" s="5">
        <v>1.3560000000000001</v>
      </c>
      <c r="N20" s="5">
        <v>1.0299</v>
      </c>
      <c r="O20" s="5">
        <v>1.0296000000000001</v>
      </c>
      <c r="P20" s="5">
        <v>0.86739999999999995</v>
      </c>
      <c r="Q20" s="5">
        <v>0.86980000000000002</v>
      </c>
      <c r="R20" s="5">
        <v>1.6556999999999999</v>
      </c>
      <c r="S20" s="5">
        <v>1.6501999999999999</v>
      </c>
      <c r="T20" s="5">
        <v>1.0606</v>
      </c>
      <c r="U20" s="6">
        <v>1.0626</v>
      </c>
      <c r="V20" s="20"/>
      <c r="X20" s="26"/>
      <c r="Y20" s="37">
        <f t="shared" si="0"/>
        <v>-1.8690341098724476E-3</v>
      </c>
      <c r="Z20" s="38">
        <f t="shared" si="27"/>
        <v>8.1186803454136899E-4</v>
      </c>
      <c r="AA20" s="38">
        <f t="shared" si="28"/>
        <v>-1.9421246844045247E-4</v>
      </c>
      <c r="AB20" s="38">
        <f t="shared" si="29"/>
        <v>2.6512968299711452E-3</v>
      </c>
      <c r="AC20" s="38">
        <f t="shared" si="30"/>
        <v>-3.7430572325526474E-3</v>
      </c>
      <c r="AD20" s="39">
        <f t="shared" si="1"/>
        <v>1.696832579185543E-3</v>
      </c>
      <c r="AE20" s="40">
        <f t="shared" si="2"/>
        <v>-1.0771772786124835E-4</v>
      </c>
      <c r="AF20" s="20"/>
      <c r="AH20" s="26"/>
      <c r="AI20" s="37">
        <f t="shared" si="3"/>
        <v>1.8690341098724476E-3</v>
      </c>
      <c r="AJ20" s="38">
        <f t="shared" si="4"/>
        <v>8.1186803454136899E-4</v>
      </c>
      <c r="AK20" s="38">
        <f t="shared" si="5"/>
        <v>1.9421246844045247E-4</v>
      </c>
      <c r="AL20" s="38">
        <f t="shared" si="6"/>
        <v>2.6512968299711452E-3</v>
      </c>
      <c r="AM20" s="38">
        <f t="shared" si="7"/>
        <v>3.7430572325526474E-3</v>
      </c>
      <c r="AN20" s="39">
        <f t="shared" si="8"/>
        <v>1.696832579185543E-3</v>
      </c>
      <c r="AO20" s="40">
        <f t="shared" si="9"/>
        <v>1.8277168757606006E-3</v>
      </c>
      <c r="AP20" s="20"/>
      <c r="AR20" s="26"/>
      <c r="AS20" s="37">
        <f t="shared" si="10"/>
        <v>-1.6691147015622557E-3</v>
      </c>
      <c r="AT20" s="38">
        <f t="shared" si="11"/>
        <v>9.5962205654394242E-4</v>
      </c>
      <c r="AU20" s="38">
        <f t="shared" si="12"/>
        <v>-2.9129041654526354E-4</v>
      </c>
      <c r="AV20" s="38">
        <f t="shared" si="13"/>
        <v>2.7668895549920092E-3</v>
      </c>
      <c r="AW20" s="38">
        <f t="shared" si="14"/>
        <v>-3.3218578244851487E-3</v>
      </c>
      <c r="AX20" s="39">
        <f t="shared" si="15"/>
        <v>1.8857250612860663E-3</v>
      </c>
      <c r="AY20" s="40">
        <f t="shared" si="16"/>
        <v>5.499562170489166E-5</v>
      </c>
      <c r="AZ20" s="20"/>
      <c r="BB20" s="26"/>
      <c r="BC20" s="37">
        <f t="shared" si="17"/>
        <v>1.6691147015622557E-3</v>
      </c>
      <c r="BD20" s="38">
        <f t="shared" si="18"/>
        <v>9.5962205654394242E-4</v>
      </c>
      <c r="BE20" s="38">
        <f t="shared" si="19"/>
        <v>2.9129041654526354E-4</v>
      </c>
      <c r="BF20" s="38">
        <f t="shared" si="20"/>
        <v>2.7668895549920092E-3</v>
      </c>
      <c r="BG20" s="38">
        <f t="shared" si="21"/>
        <v>3.3218578244851487E-3</v>
      </c>
      <c r="BH20" s="39">
        <f t="shared" si="22"/>
        <v>1.8857250612860663E-3</v>
      </c>
      <c r="BI20" s="40">
        <f t="shared" si="23"/>
        <v>1.8157499359024475E-3</v>
      </c>
      <c r="BJ20" s="20"/>
      <c r="BL20" s="26"/>
      <c r="BM20" s="83">
        <f t="shared" si="24"/>
        <v>-1.7690744057173517E-3</v>
      </c>
      <c r="BN20" s="49">
        <f t="shared" si="24"/>
        <v>8.8574504554265565E-4</v>
      </c>
      <c r="BO20" s="49">
        <f t="shared" si="24"/>
        <v>-2.4275144249285801E-4</v>
      </c>
      <c r="BP20" s="49">
        <f t="shared" si="24"/>
        <v>2.7090931924815772E-3</v>
      </c>
      <c r="BQ20" s="49">
        <f t="shared" si="24"/>
        <v>-3.532457528518898E-3</v>
      </c>
      <c r="BR20" s="84">
        <f t="shared" si="24"/>
        <v>1.7912788202358045E-3</v>
      </c>
      <c r="BS20" s="51">
        <f t="shared" si="25"/>
        <v>-2.6361053078178382E-5</v>
      </c>
      <c r="BT20" s="20"/>
      <c r="BV20" s="26"/>
      <c r="BW20" s="83">
        <f t="shared" si="26"/>
        <v>1.7690744057173517E-3</v>
      </c>
      <c r="BX20" s="49">
        <f t="shared" si="26"/>
        <v>8.8574504554265565E-4</v>
      </c>
      <c r="BY20" s="49">
        <f t="shared" si="26"/>
        <v>2.4275144249285801E-4</v>
      </c>
      <c r="BZ20" s="49">
        <f t="shared" si="26"/>
        <v>2.7090931924815772E-3</v>
      </c>
      <c r="CA20" s="49">
        <f t="shared" si="26"/>
        <v>3.532457528518898E-3</v>
      </c>
      <c r="CB20" s="84">
        <f t="shared" si="26"/>
        <v>1.7912788202358045E-3</v>
      </c>
      <c r="CC20" s="51">
        <f t="shared" si="31"/>
        <v>1.8217334058315243E-3</v>
      </c>
      <c r="CD20" s="20"/>
    </row>
    <row r="21" spans="2:82" x14ac:dyDescent="0.3">
      <c r="B21" s="26"/>
      <c r="C21" s="18" t="s">
        <v>13</v>
      </c>
      <c r="D21" s="225">
        <f>(AO42-D19)/D20</f>
        <v>-0.1577050471999944</v>
      </c>
      <c r="E21" s="226"/>
      <c r="F21" s="20"/>
      <c r="G21" s="2"/>
      <c r="H21" s="26"/>
      <c r="I21" s="29">
        <v>44783</v>
      </c>
      <c r="J21" s="5">
        <v>1.5045999999999999</v>
      </c>
      <c r="K21" s="5">
        <v>1.4981</v>
      </c>
      <c r="L21" s="5">
        <v>1.3508</v>
      </c>
      <c r="M21" s="5">
        <v>1.3549</v>
      </c>
      <c r="N21" s="5">
        <v>1.026</v>
      </c>
      <c r="O21" s="5">
        <v>1.0298</v>
      </c>
      <c r="P21" s="5">
        <v>0.86739999999999995</v>
      </c>
      <c r="Q21" s="5">
        <v>0.86750000000000005</v>
      </c>
      <c r="R21" s="5">
        <v>1.6662999999999999</v>
      </c>
      <c r="S21" s="5">
        <v>1.6564000000000001</v>
      </c>
      <c r="T21" s="5">
        <v>1.0481</v>
      </c>
      <c r="U21" s="6">
        <v>1.0608</v>
      </c>
      <c r="V21" s="20"/>
      <c r="X21" s="26"/>
      <c r="Y21" s="37">
        <f t="shared" si="0"/>
        <v>-4.5185726626353366E-3</v>
      </c>
      <c r="Z21" s="38">
        <f t="shared" si="27"/>
        <v>2.812523129302069E-3</v>
      </c>
      <c r="AA21" s="38">
        <f t="shared" si="28"/>
        <v>3.4103088765468758E-3</v>
      </c>
      <c r="AB21" s="38">
        <f t="shared" si="29"/>
        <v>0</v>
      </c>
      <c r="AC21" s="38">
        <f t="shared" si="30"/>
        <v>-6.1798764024719359E-3</v>
      </c>
      <c r="AD21" s="39">
        <f t="shared" si="1"/>
        <v>1.1924067537918493E-2</v>
      </c>
      <c r="AE21" s="40">
        <f t="shared" si="2"/>
        <v>1.2414084131100276E-3</v>
      </c>
      <c r="AF21" s="20"/>
      <c r="AH21" s="26"/>
      <c r="AI21" s="37">
        <f t="shared" si="3"/>
        <v>4.5185726626353366E-3</v>
      </c>
      <c r="AJ21" s="38">
        <f t="shared" si="4"/>
        <v>2.812523129302069E-3</v>
      </c>
      <c r="AK21" s="38">
        <f t="shared" si="5"/>
        <v>3.4103088765468758E-3</v>
      </c>
      <c r="AL21" s="38">
        <f t="shared" si="6"/>
        <v>0</v>
      </c>
      <c r="AM21" s="38">
        <f t="shared" si="7"/>
        <v>6.1798764024719359E-3</v>
      </c>
      <c r="AN21" s="39">
        <f t="shared" si="8"/>
        <v>1.1924067537918493E-2</v>
      </c>
      <c r="AO21" s="40">
        <f t="shared" si="9"/>
        <v>4.8075581014791176E-3</v>
      </c>
      <c r="AP21" s="20"/>
      <c r="AR21" s="26"/>
      <c r="AS21" s="37">
        <f t="shared" si="10"/>
        <v>-4.320085072444471E-3</v>
      </c>
      <c r="AT21" s="38">
        <f t="shared" si="11"/>
        <v>3.0352383772579159E-3</v>
      </c>
      <c r="AU21" s="38">
        <f t="shared" si="12"/>
        <v>3.7037037037037286E-3</v>
      </c>
      <c r="AV21" s="38">
        <f t="shared" si="13"/>
        <v>1.1528706479144572E-4</v>
      </c>
      <c r="AW21" s="38">
        <f t="shared" si="14"/>
        <v>-5.9413070875591421E-3</v>
      </c>
      <c r="AX21" s="39">
        <f t="shared" si="15"/>
        <v>1.2117164392710555E-2</v>
      </c>
      <c r="AY21" s="40">
        <f t="shared" si="16"/>
        <v>1.4516668964100054E-3</v>
      </c>
      <c r="AZ21" s="20"/>
      <c r="BB21" s="26"/>
      <c r="BC21" s="37">
        <f t="shared" si="17"/>
        <v>4.320085072444471E-3</v>
      </c>
      <c r="BD21" s="38">
        <f t="shared" si="18"/>
        <v>3.0352383772579159E-3</v>
      </c>
      <c r="BE21" s="38">
        <f t="shared" si="19"/>
        <v>3.7037037037037286E-3</v>
      </c>
      <c r="BF21" s="38">
        <f t="shared" si="20"/>
        <v>1.1528706479144572E-4</v>
      </c>
      <c r="BG21" s="38">
        <f t="shared" si="21"/>
        <v>5.9413070875591421E-3</v>
      </c>
      <c r="BH21" s="39">
        <f t="shared" si="22"/>
        <v>1.2117164392710555E-2</v>
      </c>
      <c r="BI21" s="40">
        <f t="shared" si="23"/>
        <v>4.8721309497445431E-3</v>
      </c>
      <c r="BJ21" s="20"/>
      <c r="BL21" s="26"/>
      <c r="BM21" s="83">
        <f t="shared" si="24"/>
        <v>-4.4193288675399038E-3</v>
      </c>
      <c r="BN21" s="49">
        <f t="shared" si="24"/>
        <v>2.9238807532799924E-3</v>
      </c>
      <c r="BO21" s="49">
        <f t="shared" si="24"/>
        <v>3.557006290125302E-3</v>
      </c>
      <c r="BP21" s="49">
        <f t="shared" si="24"/>
        <v>5.7643532395722862E-5</v>
      </c>
      <c r="BQ21" s="49">
        <f t="shared" si="24"/>
        <v>-6.0605917450155394E-3</v>
      </c>
      <c r="BR21" s="84">
        <f t="shared" si="24"/>
        <v>1.2020615965314525E-2</v>
      </c>
      <c r="BS21" s="51">
        <f t="shared" si="25"/>
        <v>1.3465376547600165E-3</v>
      </c>
      <c r="BT21" s="20"/>
      <c r="BV21" s="26"/>
      <c r="BW21" s="83">
        <f t="shared" si="26"/>
        <v>4.4193288675399038E-3</v>
      </c>
      <c r="BX21" s="49">
        <f t="shared" si="26"/>
        <v>2.9238807532799924E-3</v>
      </c>
      <c r="BY21" s="49">
        <f t="shared" si="26"/>
        <v>3.557006290125302E-3</v>
      </c>
      <c r="BZ21" s="49">
        <f t="shared" si="26"/>
        <v>5.7643532395722862E-5</v>
      </c>
      <c r="CA21" s="49">
        <f t="shared" si="26"/>
        <v>6.0605917450155394E-3</v>
      </c>
      <c r="CB21" s="84">
        <f t="shared" si="26"/>
        <v>1.2020615965314525E-2</v>
      </c>
      <c r="CC21" s="51">
        <f t="shared" si="31"/>
        <v>4.8398445256118304E-3</v>
      </c>
      <c r="CD21" s="20"/>
    </row>
    <row r="22" spans="2:82" ht="18" x14ac:dyDescent="0.35">
      <c r="B22" s="26"/>
      <c r="C22" s="222" t="s">
        <v>8</v>
      </c>
      <c r="D22" s="223"/>
      <c r="E22" s="224"/>
      <c r="F22" s="20"/>
      <c r="G22" s="2"/>
      <c r="H22" s="26"/>
      <c r="I22" s="29">
        <v>44782</v>
      </c>
      <c r="J22" s="5">
        <v>1.4977</v>
      </c>
      <c r="K22" s="5">
        <v>1.5048999999999999</v>
      </c>
      <c r="L22" s="5">
        <v>1.3456999999999999</v>
      </c>
      <c r="M22" s="5">
        <v>1.3511</v>
      </c>
      <c r="N22" s="5">
        <v>1.0263</v>
      </c>
      <c r="O22" s="5">
        <v>1.0263</v>
      </c>
      <c r="P22" s="5">
        <v>0.86629999999999996</v>
      </c>
      <c r="Q22" s="5">
        <v>0.86750000000000005</v>
      </c>
      <c r="R22" s="5">
        <v>1.6640999999999999</v>
      </c>
      <c r="S22" s="5">
        <v>1.6667000000000001</v>
      </c>
      <c r="T22" s="5">
        <v>1.0468999999999999</v>
      </c>
      <c r="U22" s="6">
        <v>1.0483</v>
      </c>
      <c r="V22" s="20"/>
      <c r="X22" s="26"/>
      <c r="Y22" s="37">
        <f t="shared" si="0"/>
        <v>4.8744658119657201E-3</v>
      </c>
      <c r="Z22" s="38">
        <f t="shared" si="27"/>
        <v>4.1620215533259381E-3</v>
      </c>
      <c r="AA22" s="38">
        <f t="shared" si="28"/>
        <v>-9.7427903351509143E-5</v>
      </c>
      <c r="AB22" s="38">
        <f t="shared" si="29"/>
        <v>1.5008081274533352E-3</v>
      </c>
      <c r="AC22" s="38">
        <f t="shared" si="30"/>
        <v>1.6225961538462422E-3</v>
      </c>
      <c r="AD22" s="39">
        <f t="shared" si="1"/>
        <v>1.4329384791746818E-3</v>
      </c>
      <c r="AE22" s="40">
        <f t="shared" si="2"/>
        <v>2.2492337037357348E-3</v>
      </c>
      <c r="AF22" s="20"/>
      <c r="AH22" s="26"/>
      <c r="AI22" s="37">
        <f t="shared" si="3"/>
        <v>4.8744658119657201E-3</v>
      </c>
      <c r="AJ22" s="38">
        <f t="shared" si="4"/>
        <v>4.1620215533259381E-3</v>
      </c>
      <c r="AK22" s="38">
        <f t="shared" si="5"/>
        <v>9.7427903351509143E-5</v>
      </c>
      <c r="AL22" s="38">
        <f t="shared" si="6"/>
        <v>1.5008081274533352E-3</v>
      </c>
      <c r="AM22" s="38">
        <f t="shared" si="7"/>
        <v>1.6225961538462422E-3</v>
      </c>
      <c r="AN22" s="39">
        <f t="shared" si="8"/>
        <v>1.4329384791746818E-3</v>
      </c>
      <c r="AO22" s="40">
        <f t="shared" si="9"/>
        <v>2.2817096715195711E-3</v>
      </c>
      <c r="AP22" s="20"/>
      <c r="AR22" s="26"/>
      <c r="AS22" s="37">
        <f t="shared" si="10"/>
        <v>4.8073713026640002E-3</v>
      </c>
      <c r="AT22" s="38">
        <f t="shared" si="11"/>
        <v>4.0127814520324531E-3</v>
      </c>
      <c r="AU22" s="38">
        <f t="shared" si="12"/>
        <v>0</v>
      </c>
      <c r="AV22" s="38">
        <f t="shared" si="13"/>
        <v>1.3852014313749162E-3</v>
      </c>
      <c r="AW22" s="38">
        <f t="shared" si="14"/>
        <v>1.5624061054024144E-3</v>
      </c>
      <c r="AX22" s="39">
        <f t="shared" si="15"/>
        <v>1.3372814977553424E-3</v>
      </c>
      <c r="AY22" s="40">
        <f t="shared" si="16"/>
        <v>2.1841736315381878E-3</v>
      </c>
      <c r="AZ22" s="20"/>
      <c r="BB22" s="26"/>
      <c r="BC22" s="37">
        <f t="shared" si="17"/>
        <v>4.8073713026640002E-3</v>
      </c>
      <c r="BD22" s="38">
        <f t="shared" si="18"/>
        <v>4.0127814520324531E-3</v>
      </c>
      <c r="BE22" s="38">
        <f t="shared" si="19"/>
        <v>0</v>
      </c>
      <c r="BF22" s="38">
        <f t="shared" si="20"/>
        <v>1.3852014313749162E-3</v>
      </c>
      <c r="BG22" s="38">
        <f t="shared" si="21"/>
        <v>1.5624061054024144E-3</v>
      </c>
      <c r="BH22" s="39">
        <f t="shared" si="22"/>
        <v>1.3372814977553424E-3</v>
      </c>
      <c r="BI22" s="40">
        <f t="shared" si="23"/>
        <v>2.1841736315381878E-3</v>
      </c>
      <c r="BJ22" s="20"/>
      <c r="BL22" s="26"/>
      <c r="BM22" s="83">
        <f t="shared" si="24"/>
        <v>4.8409185573148605E-3</v>
      </c>
      <c r="BN22" s="49">
        <f t="shared" si="24"/>
        <v>4.0874015026791961E-3</v>
      </c>
      <c r="BO22" s="49">
        <f t="shared" si="24"/>
        <v>-4.8713951675754572E-5</v>
      </c>
      <c r="BP22" s="49">
        <f t="shared" si="24"/>
        <v>1.4430047794141256E-3</v>
      </c>
      <c r="BQ22" s="49">
        <f t="shared" si="24"/>
        <v>1.5925011296243283E-3</v>
      </c>
      <c r="BR22" s="84">
        <f t="shared" si="24"/>
        <v>1.3851099884650121E-3</v>
      </c>
      <c r="BS22" s="51">
        <f t="shared" si="25"/>
        <v>2.2167036676369613E-3</v>
      </c>
      <c r="BT22" s="20"/>
      <c r="BV22" s="26"/>
      <c r="BW22" s="83">
        <f t="shared" si="26"/>
        <v>4.8409185573148605E-3</v>
      </c>
      <c r="BX22" s="49">
        <f t="shared" si="26"/>
        <v>4.0874015026791961E-3</v>
      </c>
      <c r="BY22" s="49">
        <f t="shared" si="26"/>
        <v>4.8713951675754572E-5</v>
      </c>
      <c r="BZ22" s="49">
        <f t="shared" si="26"/>
        <v>1.4430047794141256E-3</v>
      </c>
      <c r="CA22" s="49">
        <f t="shared" si="26"/>
        <v>1.5925011296243283E-3</v>
      </c>
      <c r="CB22" s="84">
        <f t="shared" si="26"/>
        <v>1.3851099884650121E-3</v>
      </c>
      <c r="CC22" s="51">
        <f t="shared" si="31"/>
        <v>2.2329416515288795E-3</v>
      </c>
      <c r="CD22" s="20"/>
    </row>
    <row r="23" spans="2:82" x14ac:dyDescent="0.3">
      <c r="B23" s="26"/>
      <c r="C23" s="16" t="s">
        <v>10</v>
      </c>
      <c r="D23" s="229">
        <f>AY42</f>
        <v>-3.926739751712747E-3</v>
      </c>
      <c r="E23" s="230"/>
      <c r="F23" s="20"/>
      <c r="G23" s="2"/>
      <c r="H23" s="26"/>
      <c r="I23" s="29">
        <v>44781</v>
      </c>
      <c r="J23" s="5">
        <v>1.5024999999999999</v>
      </c>
      <c r="K23" s="5">
        <v>1.4976</v>
      </c>
      <c r="L23" s="5">
        <v>1.3448</v>
      </c>
      <c r="M23" s="5">
        <v>1.3454999999999999</v>
      </c>
      <c r="N23" s="5">
        <v>1.0217000000000001</v>
      </c>
      <c r="O23" s="5">
        <v>1.0264</v>
      </c>
      <c r="P23" s="5">
        <v>0.86140000000000005</v>
      </c>
      <c r="Q23" s="5">
        <v>0.86619999999999997</v>
      </c>
      <c r="R23" s="5">
        <v>1.6654</v>
      </c>
      <c r="S23" s="5">
        <v>1.6639999999999999</v>
      </c>
      <c r="T23" s="5">
        <v>1.0391999999999999</v>
      </c>
      <c r="U23" s="6">
        <v>1.0468</v>
      </c>
      <c r="V23" s="20"/>
      <c r="X23" s="26"/>
      <c r="Y23" s="37">
        <f t="shared" si="0"/>
        <v>-4.8508206525349606E-3</v>
      </c>
      <c r="Z23" s="38">
        <f t="shared" si="27"/>
        <v>5.2052349791784872E-4</v>
      </c>
      <c r="AA23" s="38">
        <f t="shared" si="28"/>
        <v>5.0920485703093137E-3</v>
      </c>
      <c r="AB23" s="38">
        <f t="shared" si="29"/>
        <v>5.5723241235197526E-3</v>
      </c>
      <c r="AC23" s="38">
        <f t="shared" si="30"/>
        <v>-3.2346951000359839E-3</v>
      </c>
      <c r="AD23" s="39">
        <f t="shared" si="1"/>
        <v>6.5384615384614583E-3</v>
      </c>
      <c r="AE23" s="40">
        <f t="shared" si="2"/>
        <v>1.6063069962729047E-3</v>
      </c>
      <c r="AF23" s="20"/>
      <c r="AH23" s="26"/>
      <c r="AI23" s="37">
        <f t="shared" si="3"/>
        <v>4.8508206525349606E-3</v>
      </c>
      <c r="AJ23" s="38">
        <f t="shared" si="4"/>
        <v>5.2052349791784872E-4</v>
      </c>
      <c r="AK23" s="38">
        <f t="shared" si="5"/>
        <v>5.0920485703093137E-3</v>
      </c>
      <c r="AL23" s="38">
        <f t="shared" si="6"/>
        <v>5.5723241235197526E-3</v>
      </c>
      <c r="AM23" s="38">
        <f t="shared" si="7"/>
        <v>3.2346951000359839E-3</v>
      </c>
      <c r="AN23" s="39">
        <f t="shared" si="8"/>
        <v>6.5384615384614583E-3</v>
      </c>
      <c r="AO23" s="40">
        <f t="shared" si="9"/>
        <v>4.3014789137965533E-3</v>
      </c>
      <c r="AP23" s="20"/>
      <c r="AR23" s="26"/>
      <c r="AS23" s="37">
        <f t="shared" si="10"/>
        <v>-3.2612312811979398E-3</v>
      </c>
      <c r="AT23" s="38">
        <f t="shared" si="11"/>
        <v>5.2052349791784872E-4</v>
      </c>
      <c r="AU23" s="38">
        <f t="shared" si="12"/>
        <v>4.6001761769598965E-3</v>
      </c>
      <c r="AV23" s="38">
        <f t="shared" si="13"/>
        <v>5.5723241235197526E-3</v>
      </c>
      <c r="AW23" s="38">
        <f t="shared" si="14"/>
        <v>-8.40638885553061E-4</v>
      </c>
      <c r="AX23" s="39">
        <f t="shared" si="15"/>
        <v>7.313317936874569E-3</v>
      </c>
      <c r="AY23" s="40">
        <f t="shared" si="16"/>
        <v>2.317411928086844E-3</v>
      </c>
      <c r="AZ23" s="20"/>
      <c r="BB23" s="26"/>
      <c r="BC23" s="37">
        <f t="shared" si="17"/>
        <v>3.2612312811979398E-3</v>
      </c>
      <c r="BD23" s="38">
        <f t="shared" si="18"/>
        <v>5.2052349791784872E-4</v>
      </c>
      <c r="BE23" s="38">
        <f t="shared" si="19"/>
        <v>4.6001761769598965E-3</v>
      </c>
      <c r="BF23" s="38">
        <f t="shared" si="20"/>
        <v>5.5723241235197526E-3</v>
      </c>
      <c r="BG23" s="38">
        <f t="shared" si="21"/>
        <v>8.40638885553061E-4</v>
      </c>
      <c r="BH23" s="39">
        <f t="shared" si="22"/>
        <v>7.313317936874569E-3</v>
      </c>
      <c r="BI23" s="40">
        <f t="shared" si="23"/>
        <v>3.6847019836705112E-3</v>
      </c>
      <c r="BJ23" s="20"/>
      <c r="BL23" s="26"/>
      <c r="BM23" s="83">
        <f t="shared" si="24"/>
        <v>-4.0560259668664502E-3</v>
      </c>
      <c r="BN23" s="49">
        <f t="shared" si="24"/>
        <v>5.2052349791784872E-4</v>
      </c>
      <c r="BO23" s="49">
        <f t="shared" si="24"/>
        <v>4.8461123736346055E-3</v>
      </c>
      <c r="BP23" s="49">
        <f t="shared" si="24"/>
        <v>5.5723241235197526E-3</v>
      </c>
      <c r="BQ23" s="49">
        <f t="shared" si="24"/>
        <v>-2.0376669927945224E-3</v>
      </c>
      <c r="BR23" s="84">
        <f t="shared" si="24"/>
        <v>6.9258897376680137E-3</v>
      </c>
      <c r="BS23" s="51">
        <f t="shared" si="25"/>
        <v>1.9618594621798745E-3</v>
      </c>
      <c r="BT23" s="20"/>
      <c r="BV23" s="26"/>
      <c r="BW23" s="83">
        <f t="shared" si="26"/>
        <v>4.0560259668664502E-3</v>
      </c>
      <c r="BX23" s="49">
        <f t="shared" si="26"/>
        <v>5.2052349791784872E-4</v>
      </c>
      <c r="BY23" s="49">
        <f t="shared" si="26"/>
        <v>4.8461123736346055E-3</v>
      </c>
      <c r="BZ23" s="49">
        <f t="shared" si="26"/>
        <v>5.5723241235197526E-3</v>
      </c>
      <c r="CA23" s="49">
        <f t="shared" si="26"/>
        <v>2.0376669927945224E-3</v>
      </c>
      <c r="CB23" s="84">
        <f t="shared" si="26"/>
        <v>6.9258897376680137E-3</v>
      </c>
      <c r="CC23" s="51">
        <f t="shared" si="31"/>
        <v>3.9930904487335316E-3</v>
      </c>
      <c r="CD23" s="20"/>
    </row>
    <row r="24" spans="2:82" x14ac:dyDescent="0.3">
      <c r="B24" s="26"/>
      <c r="C24" s="17" t="s">
        <v>11</v>
      </c>
      <c r="D24" s="227">
        <f>AVERAGE(BI7:BI36)</f>
        <v>3.8007426320960077E-3</v>
      </c>
      <c r="E24" s="228"/>
      <c r="F24" s="20"/>
      <c r="G24" s="2"/>
      <c r="H24" s="26"/>
      <c r="I24" s="29">
        <v>44778</v>
      </c>
      <c r="J24" s="5">
        <v>1.5013000000000001</v>
      </c>
      <c r="K24" s="5">
        <v>1.5048999999999999</v>
      </c>
      <c r="L24" s="5">
        <v>1.3466</v>
      </c>
      <c r="M24" s="5">
        <v>1.3448</v>
      </c>
      <c r="N24" s="5">
        <v>1.0215000000000001</v>
      </c>
      <c r="O24" s="5">
        <v>1.0212000000000001</v>
      </c>
      <c r="P24" s="5">
        <v>0.86050000000000004</v>
      </c>
      <c r="Q24" s="5">
        <v>0.86140000000000005</v>
      </c>
      <c r="R24" s="5">
        <v>1.6606000000000001</v>
      </c>
      <c r="S24" s="5">
        <v>1.6694</v>
      </c>
      <c r="T24" s="5">
        <v>1.0467</v>
      </c>
      <c r="U24" s="6">
        <v>1.04</v>
      </c>
      <c r="V24" s="20"/>
      <c r="X24" s="26"/>
      <c r="Y24" s="37">
        <f t="shared" si="0"/>
        <v>2.3979218011055919E-3</v>
      </c>
      <c r="Z24" s="38">
        <f t="shared" si="27"/>
        <v>-1.3366998366255932E-3</v>
      </c>
      <c r="AA24" s="38">
        <f t="shared" si="28"/>
        <v>-2.9368575624078995E-4</v>
      </c>
      <c r="AB24" s="38">
        <f t="shared" si="29"/>
        <v>1.2786237359061967E-3</v>
      </c>
      <c r="AC24" s="38">
        <f t="shared" si="30"/>
        <v>5.2992894134649632E-3</v>
      </c>
      <c r="AD24" s="39">
        <f t="shared" si="1"/>
        <v>-6.4010700296168229E-3</v>
      </c>
      <c r="AE24" s="40">
        <f t="shared" si="2"/>
        <v>1.5739655466559099E-4</v>
      </c>
      <c r="AF24" s="20"/>
      <c r="AH24" s="26"/>
      <c r="AI24" s="37">
        <f t="shared" si="3"/>
        <v>2.3979218011055919E-3</v>
      </c>
      <c r="AJ24" s="38">
        <f t="shared" si="4"/>
        <v>1.3366998366255932E-3</v>
      </c>
      <c r="AK24" s="38">
        <f t="shared" si="5"/>
        <v>2.9368575624078995E-4</v>
      </c>
      <c r="AL24" s="38">
        <f t="shared" si="6"/>
        <v>1.2786237359061967E-3</v>
      </c>
      <c r="AM24" s="38">
        <f t="shared" si="7"/>
        <v>5.2992894134649632E-3</v>
      </c>
      <c r="AN24" s="39">
        <f t="shared" si="8"/>
        <v>6.4010700296168229E-3</v>
      </c>
      <c r="AO24" s="40">
        <f t="shared" si="9"/>
        <v>2.8345484288266596E-3</v>
      </c>
      <c r="AP24" s="20"/>
      <c r="AR24" s="26"/>
      <c r="AS24" s="37">
        <f t="shared" si="10"/>
        <v>2.3979218011055919E-3</v>
      </c>
      <c r="AT24" s="38">
        <f t="shared" si="11"/>
        <v>-1.3366998366255932E-3</v>
      </c>
      <c r="AU24" s="38">
        <f t="shared" si="12"/>
        <v>-2.9368575624078995E-4</v>
      </c>
      <c r="AV24" s="38">
        <f t="shared" si="13"/>
        <v>1.0459035444509144E-3</v>
      </c>
      <c r="AW24" s="38">
        <f t="shared" si="14"/>
        <v>5.2992894134649632E-3</v>
      </c>
      <c r="AX24" s="39">
        <f t="shared" si="15"/>
        <v>-6.4010700296168229E-3</v>
      </c>
      <c r="AY24" s="40">
        <f t="shared" si="16"/>
        <v>1.1860985608971054E-4</v>
      </c>
      <c r="AZ24" s="20"/>
      <c r="BB24" s="26"/>
      <c r="BC24" s="37">
        <f t="shared" si="17"/>
        <v>2.3979218011055919E-3</v>
      </c>
      <c r="BD24" s="38">
        <f t="shared" si="18"/>
        <v>1.3366998366255932E-3</v>
      </c>
      <c r="BE24" s="38">
        <f t="shared" si="19"/>
        <v>2.9368575624078995E-4</v>
      </c>
      <c r="BF24" s="38">
        <f t="shared" si="20"/>
        <v>1.0459035444509144E-3</v>
      </c>
      <c r="BG24" s="38">
        <f t="shared" si="21"/>
        <v>5.2992894134649632E-3</v>
      </c>
      <c r="BH24" s="39">
        <f t="shared" si="22"/>
        <v>6.4010700296168229E-3</v>
      </c>
      <c r="BI24" s="40">
        <f t="shared" si="23"/>
        <v>2.7957617302507795E-3</v>
      </c>
      <c r="BJ24" s="20"/>
      <c r="BL24" s="26"/>
      <c r="BM24" s="83">
        <f t="shared" si="24"/>
        <v>2.3979218011055919E-3</v>
      </c>
      <c r="BN24" s="49">
        <f t="shared" si="24"/>
        <v>-1.3366998366255932E-3</v>
      </c>
      <c r="BO24" s="49">
        <f t="shared" si="24"/>
        <v>-2.9368575624078995E-4</v>
      </c>
      <c r="BP24" s="49">
        <f t="shared" si="24"/>
        <v>1.1622636401785555E-3</v>
      </c>
      <c r="BQ24" s="49">
        <f t="shared" si="24"/>
        <v>5.2992894134649632E-3</v>
      </c>
      <c r="BR24" s="84">
        <f t="shared" si="24"/>
        <v>-6.4010700296168229E-3</v>
      </c>
      <c r="BS24" s="51">
        <f t="shared" si="25"/>
        <v>1.3800320537765077E-4</v>
      </c>
      <c r="BT24" s="20"/>
      <c r="BV24" s="26"/>
      <c r="BW24" s="83">
        <f t="shared" si="26"/>
        <v>2.3979218011055919E-3</v>
      </c>
      <c r="BX24" s="49">
        <f t="shared" si="26"/>
        <v>1.3366998366255932E-3</v>
      </c>
      <c r="BY24" s="49">
        <f t="shared" si="26"/>
        <v>2.9368575624078995E-4</v>
      </c>
      <c r="BZ24" s="49">
        <f t="shared" si="26"/>
        <v>1.1622636401785555E-3</v>
      </c>
      <c r="CA24" s="49">
        <f t="shared" si="26"/>
        <v>5.2992894134649632E-3</v>
      </c>
      <c r="CB24" s="84">
        <f t="shared" si="26"/>
        <v>6.4010700296168229E-3</v>
      </c>
      <c r="CC24" s="51">
        <f t="shared" si="31"/>
        <v>2.8151550795387191E-3</v>
      </c>
      <c r="CD24" s="20"/>
    </row>
    <row r="25" spans="2:82" x14ac:dyDescent="0.3">
      <c r="B25" s="26"/>
      <c r="C25" s="17" t="s">
        <v>12</v>
      </c>
      <c r="D25" s="227">
        <f>_xlfn.STDEV.P(BI7:BI36)</f>
        <v>1.2968128081545219E-3</v>
      </c>
      <c r="E25" s="228"/>
      <c r="F25" s="20"/>
      <c r="G25" s="2"/>
      <c r="H25" s="26"/>
      <c r="I25" s="29">
        <v>44777</v>
      </c>
      <c r="J25" s="5">
        <v>1.4984999999999999</v>
      </c>
      <c r="K25" s="5">
        <v>1.5013000000000001</v>
      </c>
      <c r="L25" s="5">
        <v>1.3366</v>
      </c>
      <c r="M25" s="5">
        <v>1.3466</v>
      </c>
      <c r="N25" s="5">
        <v>1.0237000000000001</v>
      </c>
      <c r="O25" s="5">
        <v>1.0215000000000001</v>
      </c>
      <c r="P25" s="5">
        <v>0.85680000000000001</v>
      </c>
      <c r="Q25" s="5">
        <v>0.86029999999999995</v>
      </c>
      <c r="R25" s="5">
        <v>1.6587000000000001</v>
      </c>
      <c r="S25" s="5">
        <v>1.6606000000000001</v>
      </c>
      <c r="T25" s="5">
        <v>1.0409999999999999</v>
      </c>
      <c r="U25" s="6">
        <v>1.0467</v>
      </c>
      <c r="V25" s="20"/>
      <c r="X25" s="26"/>
      <c r="Y25" s="37">
        <f t="shared" si="0"/>
        <v>2.4706196581196823E-3</v>
      </c>
      <c r="Z25" s="38">
        <f t="shared" si="27"/>
        <v>7.8586932115859241E-3</v>
      </c>
      <c r="AA25" s="38">
        <f t="shared" si="28"/>
        <v>-2.0515826494724408E-3</v>
      </c>
      <c r="AB25" s="38">
        <f t="shared" si="29"/>
        <v>4.2021711217461611E-3</v>
      </c>
      <c r="AC25" s="38">
        <f t="shared" si="30"/>
        <v>9.6443640747440973E-4</v>
      </c>
      <c r="AD25" s="39">
        <f t="shared" si="1"/>
        <v>5.7653502450273906E-3</v>
      </c>
      <c r="AE25" s="40">
        <f t="shared" si="2"/>
        <v>3.2016146657468541E-3</v>
      </c>
      <c r="AF25" s="20"/>
      <c r="AH25" s="26"/>
      <c r="AI25" s="37">
        <f t="shared" si="3"/>
        <v>2.4706196581196823E-3</v>
      </c>
      <c r="AJ25" s="38">
        <f t="shared" si="4"/>
        <v>7.8586932115859241E-3</v>
      </c>
      <c r="AK25" s="38">
        <f t="shared" si="5"/>
        <v>2.0515826494724408E-3</v>
      </c>
      <c r="AL25" s="38">
        <f t="shared" si="6"/>
        <v>4.2021711217461611E-3</v>
      </c>
      <c r="AM25" s="38">
        <f t="shared" si="7"/>
        <v>9.6443640747440973E-4</v>
      </c>
      <c r="AN25" s="39">
        <f t="shared" si="8"/>
        <v>5.7653502450273906E-3</v>
      </c>
      <c r="AO25" s="40">
        <f t="shared" si="9"/>
        <v>3.885475548904335E-3</v>
      </c>
      <c r="AP25" s="20"/>
      <c r="AR25" s="26"/>
      <c r="AS25" s="37">
        <f t="shared" si="10"/>
        <v>1.8685352018686259E-3</v>
      </c>
      <c r="AT25" s="38">
        <f t="shared" si="11"/>
        <v>7.4816699087236335E-3</v>
      </c>
      <c r="AU25" s="38">
        <f t="shared" si="12"/>
        <v>-2.149067109504718E-3</v>
      </c>
      <c r="AV25" s="38">
        <f t="shared" si="13"/>
        <v>4.0849673202613766E-3</v>
      </c>
      <c r="AW25" s="38">
        <f t="shared" si="14"/>
        <v>1.1454753722795036E-3</v>
      </c>
      <c r="AX25" s="39">
        <f t="shared" si="15"/>
        <v>5.4755043227666077E-3</v>
      </c>
      <c r="AY25" s="40">
        <f t="shared" si="16"/>
        <v>2.9845141693991711E-3</v>
      </c>
      <c r="AZ25" s="20"/>
      <c r="BB25" s="26"/>
      <c r="BC25" s="37">
        <f t="shared" si="17"/>
        <v>1.8685352018686259E-3</v>
      </c>
      <c r="BD25" s="38">
        <f t="shared" si="18"/>
        <v>7.4816699087236335E-3</v>
      </c>
      <c r="BE25" s="38">
        <f t="shared" si="19"/>
        <v>2.149067109504718E-3</v>
      </c>
      <c r="BF25" s="38">
        <f t="shared" si="20"/>
        <v>4.0849673202613766E-3</v>
      </c>
      <c r="BG25" s="38">
        <f t="shared" si="21"/>
        <v>1.1454753722795036E-3</v>
      </c>
      <c r="BH25" s="39">
        <f t="shared" si="22"/>
        <v>5.4755043227666077E-3</v>
      </c>
      <c r="BI25" s="40">
        <f t="shared" si="23"/>
        <v>3.700869872567411E-3</v>
      </c>
      <c r="BJ25" s="20"/>
      <c r="BL25" s="26"/>
      <c r="BM25" s="83">
        <f t="shared" si="24"/>
        <v>2.1695774299941542E-3</v>
      </c>
      <c r="BN25" s="49">
        <f t="shared" si="24"/>
        <v>7.6701815601547783E-3</v>
      </c>
      <c r="BO25" s="49">
        <f t="shared" si="24"/>
        <v>-2.1003248794885794E-3</v>
      </c>
      <c r="BP25" s="49">
        <f t="shared" si="24"/>
        <v>4.1435692210037688E-3</v>
      </c>
      <c r="BQ25" s="49">
        <f t="shared" si="24"/>
        <v>1.0549558898769566E-3</v>
      </c>
      <c r="BR25" s="84">
        <f t="shared" si="24"/>
        <v>5.6204272838969987E-3</v>
      </c>
      <c r="BS25" s="51">
        <f t="shared" si="25"/>
        <v>3.0930644175730126E-3</v>
      </c>
      <c r="BT25" s="20"/>
      <c r="BV25" s="26"/>
      <c r="BW25" s="83">
        <f t="shared" si="26"/>
        <v>2.1695774299941542E-3</v>
      </c>
      <c r="BX25" s="49">
        <f t="shared" si="26"/>
        <v>7.6701815601547783E-3</v>
      </c>
      <c r="BY25" s="49">
        <f t="shared" si="26"/>
        <v>2.1003248794885794E-3</v>
      </c>
      <c r="BZ25" s="49">
        <f t="shared" si="26"/>
        <v>4.1435692210037688E-3</v>
      </c>
      <c r="CA25" s="49">
        <f t="shared" si="26"/>
        <v>1.0549558898769566E-3</v>
      </c>
      <c r="CB25" s="84">
        <f t="shared" si="26"/>
        <v>5.6204272838969987E-3</v>
      </c>
      <c r="CC25" s="51">
        <f t="shared" si="31"/>
        <v>3.7931727107358725E-3</v>
      </c>
      <c r="CD25" s="20"/>
    </row>
    <row r="26" spans="2:82" x14ac:dyDescent="0.3">
      <c r="B26" s="26"/>
      <c r="C26" s="18" t="s">
        <v>13</v>
      </c>
      <c r="D26" s="225">
        <f>(BI42-D24)/D25</f>
        <v>9.7159064765904246E-2</v>
      </c>
      <c r="E26" s="226"/>
      <c r="F26" s="20"/>
      <c r="G26" s="2"/>
      <c r="H26" s="26"/>
      <c r="I26" s="29">
        <v>44776</v>
      </c>
      <c r="J26" s="5">
        <v>1.5085</v>
      </c>
      <c r="K26" s="5">
        <v>1.4976</v>
      </c>
      <c r="L26" s="5">
        <v>1.3447</v>
      </c>
      <c r="M26" s="5">
        <v>1.3361000000000001</v>
      </c>
      <c r="N26" s="5">
        <v>1.0269999999999999</v>
      </c>
      <c r="O26" s="5">
        <v>1.0236000000000001</v>
      </c>
      <c r="P26" s="5">
        <v>0.85770000000000002</v>
      </c>
      <c r="Q26" s="5">
        <v>0.85670000000000002</v>
      </c>
      <c r="R26" s="5">
        <v>1.6679999999999999</v>
      </c>
      <c r="S26" s="5">
        <v>1.659</v>
      </c>
      <c r="T26" s="5">
        <v>1.0442</v>
      </c>
      <c r="U26" s="6">
        <v>1.0407</v>
      </c>
      <c r="V26" s="20"/>
      <c r="X26" s="26"/>
      <c r="Y26" s="37">
        <f t="shared" si="0"/>
        <v>-7.0940794271696162E-3</v>
      </c>
      <c r="Z26" s="38">
        <f t="shared" si="27"/>
        <v>-6.3954785454004171E-3</v>
      </c>
      <c r="AA26" s="38">
        <f t="shared" si="28"/>
        <v>-3.2135553607944871E-3</v>
      </c>
      <c r="AB26" s="38">
        <f t="shared" si="29"/>
        <v>-1.0494402985074766E-3</v>
      </c>
      <c r="AC26" s="38">
        <f t="shared" si="30"/>
        <v>-5.276412039812879E-3</v>
      </c>
      <c r="AD26" s="39">
        <f t="shared" si="1"/>
        <v>-3.2563930657983618E-3</v>
      </c>
      <c r="AE26" s="40">
        <f t="shared" si="2"/>
        <v>-4.3808931229138738E-3</v>
      </c>
      <c r="AF26" s="20"/>
      <c r="AH26" s="26"/>
      <c r="AI26" s="37">
        <f t="shared" si="3"/>
        <v>7.0940794271696162E-3</v>
      </c>
      <c r="AJ26" s="38">
        <f t="shared" si="4"/>
        <v>6.3954785454004171E-3</v>
      </c>
      <c r="AK26" s="38">
        <f t="shared" si="5"/>
        <v>3.2135553607944871E-3</v>
      </c>
      <c r="AL26" s="38">
        <f t="shared" si="6"/>
        <v>1.0494402985074766E-3</v>
      </c>
      <c r="AM26" s="38">
        <f t="shared" si="7"/>
        <v>5.276412039812879E-3</v>
      </c>
      <c r="AN26" s="39">
        <f t="shared" si="8"/>
        <v>3.2563930657983618E-3</v>
      </c>
      <c r="AO26" s="40">
        <f t="shared" si="9"/>
        <v>4.3808931229138738E-3</v>
      </c>
      <c r="AP26" s="20"/>
      <c r="AR26" s="26"/>
      <c r="AS26" s="37">
        <f t="shared" si="10"/>
        <v>-7.2257209148159831E-3</v>
      </c>
      <c r="AT26" s="38">
        <f t="shared" si="11"/>
        <v>-6.3954785454004171E-3</v>
      </c>
      <c r="AU26" s="38">
        <f t="shared" si="12"/>
        <v>-3.3106134371955675E-3</v>
      </c>
      <c r="AV26" s="38">
        <f t="shared" si="13"/>
        <v>-1.1659088259298133E-3</v>
      </c>
      <c r="AW26" s="38">
        <f t="shared" si="14"/>
        <v>-5.3956834532373488E-3</v>
      </c>
      <c r="AX26" s="39">
        <f t="shared" si="15"/>
        <v>-3.3518483049224846E-3</v>
      </c>
      <c r="AY26" s="40">
        <f t="shared" si="16"/>
        <v>-4.4742089135836023E-3</v>
      </c>
      <c r="AZ26" s="20"/>
      <c r="BB26" s="26"/>
      <c r="BC26" s="37">
        <f t="shared" si="17"/>
        <v>7.2257209148159831E-3</v>
      </c>
      <c r="BD26" s="38">
        <f t="shared" si="18"/>
        <v>6.3954785454004171E-3</v>
      </c>
      <c r="BE26" s="38">
        <f t="shared" si="19"/>
        <v>3.3106134371955675E-3</v>
      </c>
      <c r="BF26" s="38">
        <f t="shared" si="20"/>
        <v>1.1659088259298133E-3</v>
      </c>
      <c r="BG26" s="38">
        <f t="shared" si="21"/>
        <v>5.3956834532373488E-3</v>
      </c>
      <c r="BH26" s="39">
        <f t="shared" si="22"/>
        <v>3.3518483049224846E-3</v>
      </c>
      <c r="BI26" s="40">
        <f t="shared" si="23"/>
        <v>4.4742089135836023E-3</v>
      </c>
      <c r="BJ26" s="20"/>
      <c r="BL26" s="26"/>
      <c r="BM26" s="83">
        <f t="shared" si="24"/>
        <v>-7.1599001709928001E-3</v>
      </c>
      <c r="BN26" s="49">
        <f t="shared" si="24"/>
        <v>-6.3954785454004171E-3</v>
      </c>
      <c r="BO26" s="49">
        <f t="shared" si="24"/>
        <v>-3.2620843989950273E-3</v>
      </c>
      <c r="BP26" s="49">
        <f t="shared" si="24"/>
        <v>-1.1076745622186448E-3</v>
      </c>
      <c r="BQ26" s="49">
        <f t="shared" si="24"/>
        <v>-5.3360477465251143E-3</v>
      </c>
      <c r="BR26" s="84">
        <f t="shared" si="24"/>
        <v>-3.3041206853604232E-3</v>
      </c>
      <c r="BS26" s="51">
        <f t="shared" si="25"/>
        <v>-4.4275510182487376E-3</v>
      </c>
      <c r="BT26" s="20"/>
      <c r="BV26" s="26"/>
      <c r="BW26" s="83">
        <f t="shared" si="26"/>
        <v>7.1599001709928001E-3</v>
      </c>
      <c r="BX26" s="49">
        <f t="shared" si="26"/>
        <v>6.3954785454004171E-3</v>
      </c>
      <c r="BY26" s="49">
        <f t="shared" si="26"/>
        <v>3.2620843989950273E-3</v>
      </c>
      <c r="BZ26" s="49">
        <f t="shared" si="26"/>
        <v>1.1076745622186448E-3</v>
      </c>
      <c r="CA26" s="49">
        <f t="shared" si="26"/>
        <v>5.3360477465251143E-3</v>
      </c>
      <c r="CB26" s="84">
        <f t="shared" si="26"/>
        <v>3.3041206853604232E-3</v>
      </c>
      <c r="CC26" s="51">
        <f t="shared" si="31"/>
        <v>4.4275510182487376E-3</v>
      </c>
      <c r="CD26" s="20"/>
    </row>
    <row r="27" spans="2:82" ht="18" x14ac:dyDescent="0.35">
      <c r="B27" s="26"/>
      <c r="C27" s="222" t="s">
        <v>15</v>
      </c>
      <c r="D27" s="223"/>
      <c r="E27" s="224"/>
      <c r="F27" s="20"/>
      <c r="G27" s="2"/>
      <c r="H27" s="26"/>
      <c r="I27" s="29">
        <v>44775</v>
      </c>
      <c r="J27" s="5">
        <v>1.4986999999999999</v>
      </c>
      <c r="K27" s="5">
        <v>1.5083</v>
      </c>
      <c r="L27" s="5">
        <v>1.3527</v>
      </c>
      <c r="M27" s="5">
        <v>1.3447</v>
      </c>
      <c r="N27" s="5">
        <v>1.0261</v>
      </c>
      <c r="O27" s="5">
        <v>1.0268999999999999</v>
      </c>
      <c r="P27" s="5">
        <v>0.85980000000000001</v>
      </c>
      <c r="Q27" s="5">
        <v>0.85760000000000003</v>
      </c>
      <c r="R27" s="5">
        <v>1.6631</v>
      </c>
      <c r="S27" s="5">
        <v>1.6677999999999999</v>
      </c>
      <c r="T27" s="5">
        <v>1.0528999999999999</v>
      </c>
      <c r="U27" s="6">
        <v>1.0441</v>
      </c>
      <c r="V27" s="20"/>
      <c r="X27" s="26"/>
      <c r="Y27" s="37">
        <f t="shared" si="0"/>
        <v>6.2041360907270603E-3</v>
      </c>
      <c r="Z27" s="38">
        <f t="shared" si="27"/>
        <v>-5.6935817805383315E-3</v>
      </c>
      <c r="AA27" s="38">
        <f t="shared" si="28"/>
        <v>9.7475387464654429E-4</v>
      </c>
      <c r="AB27" s="38">
        <f t="shared" si="29"/>
        <v>-2.2105875509017018E-3</v>
      </c>
      <c r="AC27" s="38">
        <f t="shared" si="30"/>
        <v>3.1276314206663486E-3</v>
      </c>
      <c r="AD27" s="39">
        <f t="shared" si="1"/>
        <v>-8.5461969423605531E-3</v>
      </c>
      <c r="AE27" s="40">
        <f t="shared" si="2"/>
        <v>-1.0239741479601055E-3</v>
      </c>
      <c r="AF27" s="20"/>
      <c r="AH27" s="26"/>
      <c r="AI27" s="37">
        <f t="shared" si="3"/>
        <v>6.2041360907270603E-3</v>
      </c>
      <c r="AJ27" s="38">
        <f t="shared" si="4"/>
        <v>5.6935817805383315E-3</v>
      </c>
      <c r="AK27" s="38">
        <f t="shared" si="5"/>
        <v>9.7475387464654429E-4</v>
      </c>
      <c r="AL27" s="38">
        <f t="shared" si="6"/>
        <v>2.2105875509017018E-3</v>
      </c>
      <c r="AM27" s="38">
        <f t="shared" si="7"/>
        <v>3.1276314206663486E-3</v>
      </c>
      <c r="AN27" s="39">
        <f t="shared" si="8"/>
        <v>8.5461969423605531E-3</v>
      </c>
      <c r="AO27" s="40">
        <f t="shared" si="9"/>
        <v>4.4594812766400897E-3</v>
      </c>
      <c r="AP27" s="20"/>
      <c r="AR27" s="26"/>
      <c r="AS27" s="37">
        <f t="shared" si="10"/>
        <v>6.4055514779475901E-3</v>
      </c>
      <c r="AT27" s="38">
        <f t="shared" si="11"/>
        <v>-5.9140977304650011E-3</v>
      </c>
      <c r="AU27" s="38">
        <f t="shared" si="12"/>
        <v>7.7965110612992095E-4</v>
      </c>
      <c r="AV27" s="38">
        <f t="shared" si="13"/>
        <v>-2.558734589439381E-3</v>
      </c>
      <c r="AW27" s="38">
        <f t="shared" si="14"/>
        <v>2.8260477421681958E-3</v>
      </c>
      <c r="AX27" s="39">
        <f t="shared" si="15"/>
        <v>-8.3578687434703383E-3</v>
      </c>
      <c r="AY27" s="40">
        <f t="shared" si="16"/>
        <v>-1.1365751228548356E-3</v>
      </c>
      <c r="AZ27" s="20"/>
      <c r="BB27" s="26"/>
      <c r="BC27" s="37">
        <f t="shared" si="17"/>
        <v>6.4055514779475901E-3</v>
      </c>
      <c r="BD27" s="38">
        <f t="shared" si="18"/>
        <v>5.9140977304650011E-3</v>
      </c>
      <c r="BE27" s="38">
        <f t="shared" si="19"/>
        <v>7.7965110612992095E-4</v>
      </c>
      <c r="BF27" s="38">
        <f t="shared" si="20"/>
        <v>2.558734589439381E-3</v>
      </c>
      <c r="BG27" s="38">
        <f t="shared" si="21"/>
        <v>2.8260477421681958E-3</v>
      </c>
      <c r="BH27" s="39">
        <f t="shared" si="22"/>
        <v>8.3578687434703383E-3</v>
      </c>
      <c r="BI27" s="40">
        <f t="shared" si="23"/>
        <v>4.4736585649367373E-3</v>
      </c>
      <c r="BJ27" s="20"/>
      <c r="BL27" s="26"/>
      <c r="BM27" s="83">
        <f t="shared" si="24"/>
        <v>6.3048437843373252E-3</v>
      </c>
      <c r="BN27" s="49">
        <f t="shared" si="24"/>
        <v>-5.8038397555016663E-3</v>
      </c>
      <c r="BO27" s="49">
        <f t="shared" si="24"/>
        <v>8.7720249038823262E-4</v>
      </c>
      <c r="BP27" s="49">
        <f t="shared" si="24"/>
        <v>-2.3846610701705414E-3</v>
      </c>
      <c r="BQ27" s="49">
        <f t="shared" si="24"/>
        <v>2.9768395814172722E-3</v>
      </c>
      <c r="BR27" s="84">
        <f t="shared" si="24"/>
        <v>-8.4520328429154457E-3</v>
      </c>
      <c r="BS27" s="51">
        <f t="shared" si="25"/>
        <v>-1.0802746354074706E-3</v>
      </c>
      <c r="BT27" s="20"/>
      <c r="BV27" s="26"/>
      <c r="BW27" s="83">
        <f t="shared" si="26"/>
        <v>6.3048437843373252E-3</v>
      </c>
      <c r="BX27" s="49">
        <f t="shared" si="26"/>
        <v>5.8038397555016663E-3</v>
      </c>
      <c r="BY27" s="49">
        <f t="shared" si="26"/>
        <v>8.7720249038823262E-4</v>
      </c>
      <c r="BZ27" s="49">
        <f t="shared" si="26"/>
        <v>2.3846610701705414E-3</v>
      </c>
      <c r="CA27" s="49">
        <f t="shared" si="26"/>
        <v>2.9768395814172722E-3</v>
      </c>
      <c r="CB27" s="84">
        <f t="shared" si="26"/>
        <v>8.4520328429154457E-3</v>
      </c>
      <c r="CC27" s="51">
        <f t="shared" si="31"/>
        <v>4.4665699207884135E-3</v>
      </c>
      <c r="CD27" s="20"/>
    </row>
    <row r="28" spans="2:82" x14ac:dyDescent="0.3">
      <c r="B28" s="26"/>
      <c r="C28" s="16" t="s">
        <v>10</v>
      </c>
      <c r="D28" s="229">
        <f>BS42</f>
        <v>-3.8254755046807014E-3</v>
      </c>
      <c r="E28" s="230"/>
      <c r="F28" s="20"/>
      <c r="G28" s="2"/>
      <c r="H28" s="26"/>
      <c r="I28" s="29">
        <v>44774</v>
      </c>
      <c r="J28" s="5">
        <v>1.5044</v>
      </c>
      <c r="K28" s="5">
        <v>1.4990000000000001</v>
      </c>
      <c r="L28" s="5">
        <v>1.3463000000000001</v>
      </c>
      <c r="M28" s="5">
        <v>1.3524</v>
      </c>
      <c r="N28" s="5">
        <v>1.028</v>
      </c>
      <c r="O28" s="5">
        <v>1.0259</v>
      </c>
      <c r="P28" s="5">
        <v>0.86350000000000005</v>
      </c>
      <c r="Q28" s="5">
        <v>0.85950000000000004</v>
      </c>
      <c r="R28" s="5">
        <v>1.6725000000000001</v>
      </c>
      <c r="S28" s="5">
        <v>1.6626000000000001</v>
      </c>
      <c r="T28" s="5">
        <v>1.0503</v>
      </c>
      <c r="U28" s="6">
        <v>1.0530999999999999</v>
      </c>
      <c r="V28" s="20"/>
      <c r="X28" s="26"/>
      <c r="Y28" s="37">
        <f t="shared" si="0"/>
        <v>-3.1256234621267051E-3</v>
      </c>
      <c r="Z28" s="38">
        <f t="shared" si="27"/>
        <v>6.1751357785878834E-3</v>
      </c>
      <c r="AA28" s="38">
        <f t="shared" si="28"/>
        <v>-1.848608678731283E-3</v>
      </c>
      <c r="AB28" s="38">
        <f t="shared" si="29"/>
        <v>-4.5170257123000974E-3</v>
      </c>
      <c r="AC28" s="38">
        <f t="shared" si="30"/>
        <v>-4.1329739442946432E-3</v>
      </c>
      <c r="AD28" s="39">
        <f t="shared" si="1"/>
        <v>2.3795926137444761E-3</v>
      </c>
      <c r="AE28" s="40">
        <f t="shared" si="2"/>
        <v>-8.4491723418672821E-4</v>
      </c>
      <c r="AF28" s="20"/>
      <c r="AH28" s="26"/>
      <c r="AI28" s="37">
        <f t="shared" si="3"/>
        <v>3.1256234621267051E-3</v>
      </c>
      <c r="AJ28" s="38">
        <f t="shared" si="4"/>
        <v>6.1751357785878834E-3</v>
      </c>
      <c r="AK28" s="38">
        <f t="shared" si="5"/>
        <v>1.848608678731283E-3</v>
      </c>
      <c r="AL28" s="38">
        <f t="shared" si="6"/>
        <v>4.5170257123000974E-3</v>
      </c>
      <c r="AM28" s="38">
        <f t="shared" si="7"/>
        <v>4.1329739442946432E-3</v>
      </c>
      <c r="AN28" s="39">
        <f t="shared" si="8"/>
        <v>2.3795926137444761E-3</v>
      </c>
      <c r="AO28" s="40">
        <f t="shared" si="9"/>
        <v>3.6964933649641812E-3</v>
      </c>
      <c r="AP28" s="20"/>
      <c r="AR28" s="26"/>
      <c r="AS28" s="37">
        <f t="shared" si="10"/>
        <v>-3.5894708854027186E-3</v>
      </c>
      <c r="AT28" s="38">
        <f t="shared" si="11"/>
        <v>4.5309366411646693E-3</v>
      </c>
      <c r="AU28" s="38">
        <f t="shared" si="12"/>
        <v>-2.0428015564202245E-3</v>
      </c>
      <c r="AV28" s="38">
        <f t="shared" si="13"/>
        <v>-4.6323103647944452E-3</v>
      </c>
      <c r="AW28" s="38">
        <f t="shared" si="14"/>
        <v>-5.9192825112107739E-3</v>
      </c>
      <c r="AX28" s="39">
        <f t="shared" si="15"/>
        <v>2.6659049795295761E-3</v>
      </c>
      <c r="AY28" s="40">
        <f t="shared" si="16"/>
        <v>-1.4978372828556529E-3</v>
      </c>
      <c r="AZ28" s="20"/>
      <c r="BB28" s="26"/>
      <c r="BC28" s="37">
        <f t="shared" si="17"/>
        <v>3.5894708854027186E-3</v>
      </c>
      <c r="BD28" s="38">
        <f t="shared" si="18"/>
        <v>4.5309366411646693E-3</v>
      </c>
      <c r="BE28" s="38">
        <f t="shared" si="19"/>
        <v>2.0428015564202245E-3</v>
      </c>
      <c r="BF28" s="38">
        <f t="shared" si="20"/>
        <v>4.6323103647944452E-3</v>
      </c>
      <c r="BG28" s="38">
        <f t="shared" si="21"/>
        <v>5.9192825112107739E-3</v>
      </c>
      <c r="BH28" s="39">
        <f t="shared" si="22"/>
        <v>2.6659049795295761E-3</v>
      </c>
      <c r="BI28" s="40">
        <f t="shared" si="23"/>
        <v>3.8967844897537345E-3</v>
      </c>
      <c r="BJ28" s="20"/>
      <c r="BL28" s="26"/>
      <c r="BM28" s="83">
        <f t="shared" si="24"/>
        <v>-3.3575471737647116E-3</v>
      </c>
      <c r="BN28" s="49">
        <f t="shared" si="24"/>
        <v>5.3530362098762763E-3</v>
      </c>
      <c r="BO28" s="49">
        <f t="shared" si="24"/>
        <v>-1.9457051175757537E-3</v>
      </c>
      <c r="BP28" s="49">
        <f t="shared" si="24"/>
        <v>-4.5746680385472718E-3</v>
      </c>
      <c r="BQ28" s="49">
        <f t="shared" si="24"/>
        <v>-5.0261282277527086E-3</v>
      </c>
      <c r="BR28" s="84">
        <f t="shared" si="24"/>
        <v>2.5227487966370263E-3</v>
      </c>
      <c r="BS28" s="51">
        <f t="shared" si="25"/>
        <v>-1.1713772585211905E-3</v>
      </c>
      <c r="BT28" s="20"/>
      <c r="BV28" s="26"/>
      <c r="BW28" s="83">
        <f t="shared" si="26"/>
        <v>3.3575471737647116E-3</v>
      </c>
      <c r="BX28" s="49">
        <f t="shared" si="26"/>
        <v>5.3530362098762763E-3</v>
      </c>
      <c r="BY28" s="49">
        <f t="shared" si="26"/>
        <v>1.9457051175757537E-3</v>
      </c>
      <c r="BZ28" s="49">
        <f t="shared" si="26"/>
        <v>4.5746680385472718E-3</v>
      </c>
      <c r="CA28" s="49">
        <f t="shared" si="26"/>
        <v>5.0261282277527086E-3</v>
      </c>
      <c r="CB28" s="84">
        <f t="shared" si="26"/>
        <v>2.5227487966370263E-3</v>
      </c>
      <c r="CC28" s="51">
        <f t="shared" si="31"/>
        <v>3.796638927358958E-3</v>
      </c>
      <c r="CD28" s="20"/>
    </row>
    <row r="29" spans="2:82" x14ac:dyDescent="0.3">
      <c r="B29" s="26"/>
      <c r="C29" s="17" t="s">
        <v>11</v>
      </c>
      <c r="D29" s="227">
        <f>AVERAGE(CC7:CC36)</f>
        <v>3.8606879681928356E-3</v>
      </c>
      <c r="E29" s="228"/>
      <c r="F29" s="20"/>
      <c r="H29" s="26"/>
      <c r="I29" s="29">
        <v>44771</v>
      </c>
      <c r="J29" s="5">
        <v>1.4984</v>
      </c>
      <c r="K29" s="5">
        <v>1.5037</v>
      </c>
      <c r="L29" s="5">
        <v>1.3405</v>
      </c>
      <c r="M29" s="5">
        <v>1.3441000000000001</v>
      </c>
      <c r="N29" s="5">
        <v>1.0264</v>
      </c>
      <c r="O29" s="5">
        <v>1.0278</v>
      </c>
      <c r="P29" s="5">
        <v>0.86</v>
      </c>
      <c r="Q29" s="5">
        <v>0.86339999999999995</v>
      </c>
      <c r="R29" s="5">
        <v>1.6637999999999999</v>
      </c>
      <c r="S29" s="5">
        <v>1.6695</v>
      </c>
      <c r="T29" s="5">
        <v>1.0469999999999999</v>
      </c>
      <c r="U29" s="6">
        <v>1.0506</v>
      </c>
      <c r="V29" s="20"/>
      <c r="X29" s="26"/>
      <c r="Y29" s="37">
        <f t="shared" si="0"/>
        <v>3.2692820923406235E-3</v>
      </c>
      <c r="Z29" s="38">
        <f t="shared" si="27"/>
        <v>2.5359886626389718E-3</v>
      </c>
      <c r="AA29" s="38">
        <f t="shared" si="28"/>
        <v>1.1689070718878725E-3</v>
      </c>
      <c r="AB29" s="38">
        <f t="shared" si="29"/>
        <v>4.4206607724522036E-3</v>
      </c>
      <c r="AC29" s="38">
        <f t="shared" si="30"/>
        <v>3.5465256071171053E-3</v>
      </c>
      <c r="AD29" s="39">
        <f t="shared" si="1"/>
        <v>3.5342439583532686E-3</v>
      </c>
      <c r="AE29" s="40">
        <f t="shared" si="2"/>
        <v>3.0792680274650073E-3</v>
      </c>
      <c r="AF29" s="20"/>
      <c r="AH29" s="26"/>
      <c r="AI29" s="37">
        <f t="shared" si="3"/>
        <v>3.2692820923406235E-3</v>
      </c>
      <c r="AJ29" s="38">
        <f t="shared" si="4"/>
        <v>2.5359886626389718E-3</v>
      </c>
      <c r="AK29" s="38">
        <f t="shared" si="5"/>
        <v>1.1689070718878725E-3</v>
      </c>
      <c r="AL29" s="38">
        <f t="shared" si="6"/>
        <v>4.4206607724522036E-3</v>
      </c>
      <c r="AM29" s="38">
        <f t="shared" si="7"/>
        <v>3.5465256071171053E-3</v>
      </c>
      <c r="AN29" s="39">
        <f t="shared" si="8"/>
        <v>3.5342439583532686E-3</v>
      </c>
      <c r="AO29" s="40">
        <f t="shared" si="9"/>
        <v>3.0792680274650073E-3</v>
      </c>
      <c r="AP29" s="20"/>
      <c r="AR29" s="26"/>
      <c r="AS29" s="37">
        <f t="shared" si="10"/>
        <v>3.5371062466631625E-3</v>
      </c>
      <c r="AT29" s="38">
        <f t="shared" si="11"/>
        <v>2.6855650876538959E-3</v>
      </c>
      <c r="AU29" s="38">
        <f t="shared" si="12"/>
        <v>1.3639906469213444E-3</v>
      </c>
      <c r="AV29" s="38">
        <f t="shared" si="13"/>
        <v>3.9534883720929751E-3</v>
      </c>
      <c r="AW29" s="38">
        <f t="shared" si="14"/>
        <v>3.4258925351604991E-3</v>
      </c>
      <c r="AX29" s="39">
        <f t="shared" si="15"/>
        <v>3.4383954154728249E-3</v>
      </c>
      <c r="AY29" s="40">
        <f t="shared" si="16"/>
        <v>3.0674063839941173E-3</v>
      </c>
      <c r="AZ29" s="20"/>
      <c r="BB29" s="26"/>
      <c r="BC29" s="37">
        <f t="shared" si="17"/>
        <v>3.5371062466631625E-3</v>
      </c>
      <c r="BD29" s="38">
        <f t="shared" si="18"/>
        <v>2.6855650876538959E-3</v>
      </c>
      <c r="BE29" s="38">
        <f t="shared" si="19"/>
        <v>1.3639906469213444E-3</v>
      </c>
      <c r="BF29" s="38">
        <f t="shared" si="20"/>
        <v>3.9534883720929751E-3</v>
      </c>
      <c r="BG29" s="38">
        <f t="shared" si="21"/>
        <v>3.4258925351604991E-3</v>
      </c>
      <c r="BH29" s="39">
        <f t="shared" si="22"/>
        <v>3.4383954154728249E-3</v>
      </c>
      <c r="BI29" s="40">
        <f t="shared" si="23"/>
        <v>3.0674063839941173E-3</v>
      </c>
      <c r="BJ29" s="20"/>
      <c r="BL29" s="26"/>
      <c r="BM29" s="83">
        <f t="shared" si="24"/>
        <v>3.403194169501893E-3</v>
      </c>
      <c r="BN29" s="49">
        <f t="shared" si="24"/>
        <v>2.610776875146434E-3</v>
      </c>
      <c r="BO29" s="49">
        <f t="shared" si="24"/>
        <v>1.2664488594046086E-3</v>
      </c>
      <c r="BP29" s="49">
        <f t="shared" si="24"/>
        <v>4.1870745722725894E-3</v>
      </c>
      <c r="BQ29" s="49">
        <f t="shared" si="24"/>
        <v>3.486209071138802E-3</v>
      </c>
      <c r="BR29" s="84">
        <f t="shared" si="24"/>
        <v>3.4863196869130467E-3</v>
      </c>
      <c r="BS29" s="51">
        <f t="shared" si="25"/>
        <v>3.0733372057295621E-3</v>
      </c>
      <c r="BT29" s="20"/>
      <c r="BV29" s="26"/>
      <c r="BW29" s="83">
        <f t="shared" si="26"/>
        <v>3.403194169501893E-3</v>
      </c>
      <c r="BX29" s="49">
        <f t="shared" si="26"/>
        <v>2.610776875146434E-3</v>
      </c>
      <c r="BY29" s="49">
        <f t="shared" si="26"/>
        <v>1.2664488594046086E-3</v>
      </c>
      <c r="BZ29" s="49">
        <f t="shared" si="26"/>
        <v>4.1870745722725894E-3</v>
      </c>
      <c r="CA29" s="49">
        <f t="shared" si="26"/>
        <v>3.486209071138802E-3</v>
      </c>
      <c r="CB29" s="84">
        <f t="shared" si="26"/>
        <v>3.4863196869130467E-3</v>
      </c>
      <c r="CC29" s="51">
        <f t="shared" si="31"/>
        <v>3.0733372057295621E-3</v>
      </c>
      <c r="CD29" s="20"/>
    </row>
    <row r="30" spans="2:82" x14ac:dyDescent="0.3">
      <c r="B30" s="26"/>
      <c r="C30" s="17" t="s">
        <v>12</v>
      </c>
      <c r="D30" s="227">
        <f>_xlfn.STDEV.P(CC7:CC36)</f>
        <v>1.2632184547917116E-3</v>
      </c>
      <c r="E30" s="228"/>
      <c r="F30" s="20"/>
      <c r="H30" s="26"/>
      <c r="I30" s="29">
        <v>44770</v>
      </c>
      <c r="J30" s="5">
        <v>1.4890000000000001</v>
      </c>
      <c r="K30" s="5">
        <v>1.4987999999999999</v>
      </c>
      <c r="L30" s="5">
        <v>1.3353999999999999</v>
      </c>
      <c r="M30" s="5">
        <v>1.3407</v>
      </c>
      <c r="N30" s="5">
        <v>1.0205</v>
      </c>
      <c r="O30" s="5">
        <v>1.0266</v>
      </c>
      <c r="P30" s="5">
        <v>0.85650000000000004</v>
      </c>
      <c r="Q30" s="5">
        <v>0.85960000000000003</v>
      </c>
      <c r="R30" s="5">
        <v>1.6628000000000001</v>
      </c>
      <c r="S30" s="5">
        <v>1.6636</v>
      </c>
      <c r="T30" s="5">
        <v>1.0416000000000001</v>
      </c>
      <c r="U30" s="6">
        <v>1.0468999999999999</v>
      </c>
      <c r="V30" s="20"/>
      <c r="X30" s="26"/>
      <c r="Y30" s="37">
        <f t="shared" si="0"/>
        <v>6.5815983881798582E-3</v>
      </c>
      <c r="Z30" s="38">
        <f t="shared" si="27"/>
        <v>3.9688482851580669E-3</v>
      </c>
      <c r="AA30" s="38">
        <f t="shared" si="28"/>
        <v>5.977462028417437E-3</v>
      </c>
      <c r="AB30" s="38">
        <f t="shared" si="29"/>
        <v>3.6193812025685831E-3</v>
      </c>
      <c r="AC30" s="38">
        <f t="shared" si="30"/>
        <v>4.8111618955972568E-4</v>
      </c>
      <c r="AD30" s="39">
        <f t="shared" si="1"/>
        <v>5.0883256528416474E-3</v>
      </c>
      <c r="AE30" s="40">
        <f t="shared" si="2"/>
        <v>4.2861219577875536E-3</v>
      </c>
      <c r="AF30" s="20"/>
      <c r="AH30" s="26"/>
      <c r="AI30" s="37">
        <f t="shared" si="3"/>
        <v>6.5815983881798582E-3</v>
      </c>
      <c r="AJ30" s="38">
        <f t="shared" si="4"/>
        <v>3.9688482851580669E-3</v>
      </c>
      <c r="AK30" s="38">
        <f t="shared" si="5"/>
        <v>5.977462028417437E-3</v>
      </c>
      <c r="AL30" s="38">
        <f t="shared" si="6"/>
        <v>3.6193812025685831E-3</v>
      </c>
      <c r="AM30" s="38">
        <f t="shared" si="7"/>
        <v>4.8111618955972568E-4</v>
      </c>
      <c r="AN30" s="39">
        <f t="shared" si="8"/>
        <v>5.0883256528416474E-3</v>
      </c>
      <c r="AO30" s="40">
        <f t="shared" si="9"/>
        <v>4.2861219577875536E-3</v>
      </c>
      <c r="AP30" s="20"/>
      <c r="AR30" s="26"/>
      <c r="AS30" s="37">
        <f t="shared" si="10"/>
        <v>6.5815983881798582E-3</v>
      </c>
      <c r="AT30" s="38">
        <f t="shared" si="11"/>
        <v>3.9688482851580669E-3</v>
      </c>
      <c r="AU30" s="38">
        <f t="shared" si="12"/>
        <v>5.977462028417437E-3</v>
      </c>
      <c r="AV30" s="38">
        <f t="shared" si="13"/>
        <v>3.6193812025685831E-3</v>
      </c>
      <c r="AW30" s="38">
        <f t="shared" si="14"/>
        <v>4.8111618955972568E-4</v>
      </c>
      <c r="AX30" s="39">
        <f t="shared" si="15"/>
        <v>5.0883256528416474E-3</v>
      </c>
      <c r="AY30" s="40">
        <f t="shared" si="16"/>
        <v>4.2861219577875536E-3</v>
      </c>
      <c r="AZ30" s="20"/>
      <c r="BB30" s="26"/>
      <c r="BC30" s="37">
        <f t="shared" si="17"/>
        <v>6.5815983881798582E-3</v>
      </c>
      <c r="BD30" s="38">
        <f t="shared" si="18"/>
        <v>3.9688482851580669E-3</v>
      </c>
      <c r="BE30" s="38">
        <f t="shared" si="19"/>
        <v>5.977462028417437E-3</v>
      </c>
      <c r="BF30" s="38">
        <f t="shared" si="20"/>
        <v>3.6193812025685831E-3</v>
      </c>
      <c r="BG30" s="38">
        <f t="shared" si="21"/>
        <v>4.8111618955972568E-4</v>
      </c>
      <c r="BH30" s="39">
        <f t="shared" si="22"/>
        <v>5.0883256528416474E-3</v>
      </c>
      <c r="BI30" s="40">
        <f t="shared" si="23"/>
        <v>4.2861219577875536E-3</v>
      </c>
      <c r="BJ30" s="20"/>
      <c r="BL30" s="26"/>
      <c r="BM30" s="83">
        <f t="shared" si="24"/>
        <v>6.5815983881798582E-3</v>
      </c>
      <c r="BN30" s="49">
        <f t="shared" si="24"/>
        <v>3.9688482851580669E-3</v>
      </c>
      <c r="BO30" s="49">
        <f t="shared" si="24"/>
        <v>5.977462028417437E-3</v>
      </c>
      <c r="BP30" s="49">
        <f t="shared" si="24"/>
        <v>3.6193812025685831E-3</v>
      </c>
      <c r="BQ30" s="49">
        <f t="shared" si="24"/>
        <v>4.8111618955972568E-4</v>
      </c>
      <c r="BR30" s="84">
        <f t="shared" si="24"/>
        <v>5.0883256528416474E-3</v>
      </c>
      <c r="BS30" s="51">
        <f t="shared" si="25"/>
        <v>4.2861219577875536E-3</v>
      </c>
      <c r="BT30" s="20"/>
      <c r="BV30" s="26"/>
      <c r="BW30" s="83">
        <f t="shared" si="26"/>
        <v>6.5815983881798582E-3</v>
      </c>
      <c r="BX30" s="49">
        <f t="shared" si="26"/>
        <v>3.9688482851580669E-3</v>
      </c>
      <c r="BY30" s="49">
        <f t="shared" si="26"/>
        <v>5.977462028417437E-3</v>
      </c>
      <c r="BZ30" s="49">
        <f t="shared" si="26"/>
        <v>3.6193812025685831E-3</v>
      </c>
      <c r="CA30" s="49">
        <f t="shared" si="26"/>
        <v>4.8111618955972568E-4</v>
      </c>
      <c r="CB30" s="84">
        <f t="shared" si="26"/>
        <v>5.0883256528416474E-3</v>
      </c>
      <c r="CC30" s="51">
        <f t="shared" si="31"/>
        <v>4.2861219577875536E-3</v>
      </c>
      <c r="CD30" s="20"/>
    </row>
    <row r="31" spans="2:82" x14ac:dyDescent="0.3">
      <c r="B31" s="26"/>
      <c r="C31" s="18" t="s">
        <v>13</v>
      </c>
      <c r="D31" s="225">
        <f>(CC42-D29)/D30</f>
        <v>-2.7875197182691821E-2</v>
      </c>
      <c r="E31" s="226"/>
      <c r="F31" s="20"/>
      <c r="H31" s="26"/>
      <c r="I31" s="29">
        <v>44769</v>
      </c>
      <c r="J31" s="5">
        <v>1.4967999999999999</v>
      </c>
      <c r="K31" s="5">
        <v>1.4890000000000001</v>
      </c>
      <c r="L31" s="5">
        <v>1.3379000000000001</v>
      </c>
      <c r="M31" s="5">
        <v>1.3353999999999999</v>
      </c>
      <c r="N31" s="5">
        <v>1.0263</v>
      </c>
      <c r="O31" s="5">
        <v>1.0205</v>
      </c>
      <c r="P31" s="5">
        <v>0.86350000000000005</v>
      </c>
      <c r="Q31" s="5">
        <v>0.85650000000000004</v>
      </c>
      <c r="R31" s="5">
        <v>1.6655</v>
      </c>
      <c r="S31" s="5">
        <v>1.6628000000000001</v>
      </c>
      <c r="T31" s="5">
        <v>1.0387</v>
      </c>
      <c r="U31" s="6">
        <v>1.0416000000000001</v>
      </c>
      <c r="V31" s="20"/>
      <c r="X31" s="26"/>
      <c r="Y31" s="37">
        <f t="shared" si="0"/>
        <v>-4.8787007952949693E-3</v>
      </c>
      <c r="Z31" s="38">
        <f t="shared" si="27"/>
        <v>-1.8686000448465271E-3</v>
      </c>
      <c r="AA31" s="38">
        <f t="shared" si="28"/>
        <v>-5.6513689954204695E-3</v>
      </c>
      <c r="AB31" s="38">
        <f t="shared" si="29"/>
        <v>-7.8767519981465511E-3</v>
      </c>
      <c r="AC31" s="38">
        <f t="shared" si="30"/>
        <v>-1.261337017238267E-3</v>
      </c>
      <c r="AD31" s="39">
        <f t="shared" si="1"/>
        <v>3.0816640986133393E-3</v>
      </c>
      <c r="AE31" s="40">
        <f t="shared" si="2"/>
        <v>-3.0758491253889074E-3</v>
      </c>
      <c r="AF31" s="20"/>
      <c r="AH31" s="26"/>
      <c r="AI31" s="37">
        <f t="shared" si="3"/>
        <v>4.8787007952949693E-3</v>
      </c>
      <c r="AJ31" s="38">
        <f t="shared" si="4"/>
        <v>1.8686000448465271E-3</v>
      </c>
      <c r="AK31" s="38">
        <f t="shared" si="5"/>
        <v>5.6513689954204695E-3</v>
      </c>
      <c r="AL31" s="38">
        <f t="shared" si="6"/>
        <v>7.8767519981465511E-3</v>
      </c>
      <c r="AM31" s="38">
        <f t="shared" si="7"/>
        <v>1.261337017238267E-3</v>
      </c>
      <c r="AN31" s="39">
        <f t="shared" si="8"/>
        <v>3.0816640986133393E-3</v>
      </c>
      <c r="AO31" s="40">
        <f t="shared" si="9"/>
        <v>4.103070491593354E-3</v>
      </c>
      <c r="AP31" s="20"/>
      <c r="AR31" s="26"/>
      <c r="AS31" s="37">
        <f t="shared" si="10"/>
        <v>-5.2111170497059107E-3</v>
      </c>
      <c r="AT31" s="38">
        <f t="shared" si="11"/>
        <v>-1.8686000448465271E-3</v>
      </c>
      <c r="AU31" s="38">
        <f t="shared" si="12"/>
        <v>-5.6513689954204695E-3</v>
      </c>
      <c r="AV31" s="38">
        <f t="shared" si="13"/>
        <v>-8.1065431383902792E-3</v>
      </c>
      <c r="AW31" s="38">
        <f t="shared" si="14"/>
        <v>-1.6211347943560041E-3</v>
      </c>
      <c r="AX31" s="39">
        <f t="shared" si="15"/>
        <v>2.7919514778089196E-3</v>
      </c>
      <c r="AY31" s="40">
        <f t="shared" si="16"/>
        <v>-3.2778020908183787E-3</v>
      </c>
      <c r="AZ31" s="20"/>
      <c r="BB31" s="26"/>
      <c r="BC31" s="37">
        <f t="shared" si="17"/>
        <v>5.2111170497059107E-3</v>
      </c>
      <c r="BD31" s="38">
        <f t="shared" si="18"/>
        <v>1.8686000448465271E-3</v>
      </c>
      <c r="BE31" s="38">
        <f t="shared" si="19"/>
        <v>5.6513689954204695E-3</v>
      </c>
      <c r="BF31" s="38">
        <f t="shared" si="20"/>
        <v>8.1065431383902792E-3</v>
      </c>
      <c r="BG31" s="38">
        <f t="shared" si="21"/>
        <v>1.6211347943560041E-3</v>
      </c>
      <c r="BH31" s="39">
        <f t="shared" si="22"/>
        <v>2.7919514778089196E-3</v>
      </c>
      <c r="BI31" s="40">
        <f t="shared" si="23"/>
        <v>4.2084525834213517E-3</v>
      </c>
      <c r="BJ31" s="20"/>
      <c r="BL31" s="26"/>
      <c r="BM31" s="83">
        <f t="shared" si="24"/>
        <v>-5.0449089225004396E-3</v>
      </c>
      <c r="BN31" s="49">
        <f t="shared" si="24"/>
        <v>-1.8686000448465271E-3</v>
      </c>
      <c r="BO31" s="49">
        <f t="shared" si="24"/>
        <v>-5.6513689954204695E-3</v>
      </c>
      <c r="BP31" s="49">
        <f t="shared" si="24"/>
        <v>-7.991647568268416E-3</v>
      </c>
      <c r="BQ31" s="49">
        <f t="shared" si="24"/>
        <v>-1.4412359057971356E-3</v>
      </c>
      <c r="BR31" s="84">
        <f t="shared" si="24"/>
        <v>2.9368077882111297E-3</v>
      </c>
      <c r="BS31" s="51">
        <f t="shared" si="25"/>
        <v>-3.1768256081036428E-3</v>
      </c>
      <c r="BT31" s="20"/>
      <c r="BV31" s="26"/>
      <c r="BW31" s="83">
        <f t="shared" si="26"/>
        <v>5.0449089225004396E-3</v>
      </c>
      <c r="BX31" s="49">
        <f t="shared" si="26"/>
        <v>1.8686000448465271E-3</v>
      </c>
      <c r="BY31" s="49">
        <f t="shared" si="26"/>
        <v>5.6513689954204695E-3</v>
      </c>
      <c r="BZ31" s="49">
        <f t="shared" si="26"/>
        <v>7.991647568268416E-3</v>
      </c>
      <c r="CA31" s="49">
        <f t="shared" si="26"/>
        <v>1.4412359057971356E-3</v>
      </c>
      <c r="CB31" s="84">
        <f t="shared" si="26"/>
        <v>2.9368077882111297E-3</v>
      </c>
      <c r="CC31" s="51">
        <f t="shared" si="31"/>
        <v>4.1557615375073529E-3</v>
      </c>
      <c r="CD31" s="20"/>
    </row>
    <row r="32" spans="2:82" x14ac:dyDescent="0.3">
      <c r="B32" s="27"/>
      <c r="C32" s="21"/>
      <c r="D32" s="21"/>
      <c r="E32" s="21"/>
      <c r="F32" s="22"/>
      <c r="H32" s="26"/>
      <c r="I32" s="29">
        <v>44768</v>
      </c>
      <c r="J32" s="5">
        <v>1.4908999999999999</v>
      </c>
      <c r="K32" s="5">
        <v>1.4963</v>
      </c>
      <c r="L32" s="5">
        <v>1.3315999999999999</v>
      </c>
      <c r="M32" s="5">
        <v>1.3379000000000001</v>
      </c>
      <c r="N32" s="5">
        <v>1.014</v>
      </c>
      <c r="O32" s="5">
        <v>1.0263</v>
      </c>
      <c r="P32" s="5">
        <v>0.86050000000000004</v>
      </c>
      <c r="Q32" s="5">
        <v>0.86329999999999996</v>
      </c>
      <c r="R32" s="5">
        <v>1.6540999999999999</v>
      </c>
      <c r="S32" s="5">
        <v>1.6649</v>
      </c>
      <c r="T32" s="5">
        <v>1.0364</v>
      </c>
      <c r="U32" s="6">
        <v>1.0384</v>
      </c>
      <c r="V32" s="20"/>
      <c r="X32" s="26"/>
      <c r="Y32" s="37">
        <f t="shared" si="0"/>
        <v>4.026035026504734E-3</v>
      </c>
      <c r="Z32" s="38">
        <f t="shared" si="27"/>
        <v>4.6557032364646566E-3</v>
      </c>
      <c r="AA32" s="38">
        <f t="shared" si="28"/>
        <v>1.232984809627141E-2</v>
      </c>
      <c r="AB32" s="38">
        <f t="shared" si="29"/>
        <v>3.3705253370524203E-3</v>
      </c>
      <c r="AC32" s="38">
        <f t="shared" si="30"/>
        <v>6.8335752298016982E-3</v>
      </c>
      <c r="AD32" s="39">
        <f t="shared" si="1"/>
        <v>1.8330921369995299E-3</v>
      </c>
      <c r="AE32" s="40">
        <f t="shared" si="2"/>
        <v>5.5081298438490753E-3</v>
      </c>
      <c r="AF32" s="20"/>
      <c r="AH32" s="26"/>
      <c r="AI32" s="37">
        <f t="shared" si="3"/>
        <v>4.026035026504734E-3</v>
      </c>
      <c r="AJ32" s="38">
        <f t="shared" si="4"/>
        <v>4.6557032364646566E-3</v>
      </c>
      <c r="AK32" s="38">
        <f t="shared" si="5"/>
        <v>1.232984809627141E-2</v>
      </c>
      <c r="AL32" s="38">
        <f t="shared" si="6"/>
        <v>3.3705253370524203E-3</v>
      </c>
      <c r="AM32" s="38">
        <f t="shared" si="7"/>
        <v>6.8335752298016982E-3</v>
      </c>
      <c r="AN32" s="39">
        <f t="shared" si="8"/>
        <v>1.8330921369995299E-3</v>
      </c>
      <c r="AO32" s="40">
        <f t="shared" si="9"/>
        <v>5.5081298438490753E-3</v>
      </c>
      <c r="AP32" s="20"/>
      <c r="AR32" s="26"/>
      <c r="AS32" s="37">
        <f t="shared" si="10"/>
        <v>3.6219733047153208E-3</v>
      </c>
      <c r="AT32" s="38">
        <f t="shared" si="11"/>
        <v>4.7311504956444837E-3</v>
      </c>
      <c r="AU32" s="38">
        <f t="shared" si="12"/>
        <v>1.2130177514792877E-2</v>
      </c>
      <c r="AV32" s="38">
        <f t="shared" si="13"/>
        <v>3.2539221382915902E-3</v>
      </c>
      <c r="AW32" s="38">
        <f t="shared" si="14"/>
        <v>6.5292303971949362E-3</v>
      </c>
      <c r="AX32" s="39">
        <f t="shared" si="15"/>
        <v>1.9297568506368215E-3</v>
      </c>
      <c r="AY32" s="40">
        <f t="shared" si="16"/>
        <v>5.3660351168793386E-3</v>
      </c>
      <c r="AZ32" s="20"/>
      <c r="BB32" s="26"/>
      <c r="BC32" s="37">
        <f t="shared" si="17"/>
        <v>3.6219733047153208E-3</v>
      </c>
      <c r="BD32" s="38">
        <f t="shared" si="18"/>
        <v>4.7311504956444837E-3</v>
      </c>
      <c r="BE32" s="38">
        <f t="shared" si="19"/>
        <v>1.2130177514792877E-2</v>
      </c>
      <c r="BF32" s="38">
        <f t="shared" si="20"/>
        <v>3.2539221382915902E-3</v>
      </c>
      <c r="BG32" s="38">
        <f t="shared" si="21"/>
        <v>6.5292303971949362E-3</v>
      </c>
      <c r="BH32" s="39">
        <f t="shared" si="22"/>
        <v>1.9297568506368215E-3</v>
      </c>
      <c r="BI32" s="40">
        <f t="shared" si="23"/>
        <v>5.3660351168793386E-3</v>
      </c>
      <c r="BJ32" s="20"/>
      <c r="BL32" s="26"/>
      <c r="BM32" s="83">
        <f t="shared" si="24"/>
        <v>3.8240041656100272E-3</v>
      </c>
      <c r="BN32" s="49">
        <f t="shared" si="24"/>
        <v>4.6934268660545706E-3</v>
      </c>
      <c r="BO32" s="49">
        <f t="shared" si="24"/>
        <v>1.2230012805532143E-2</v>
      </c>
      <c r="BP32" s="49">
        <f t="shared" si="24"/>
        <v>3.3122237376720055E-3</v>
      </c>
      <c r="BQ32" s="49">
        <f t="shared" si="24"/>
        <v>6.6814028134983168E-3</v>
      </c>
      <c r="BR32" s="84">
        <f t="shared" si="24"/>
        <v>1.8814244938181756E-3</v>
      </c>
      <c r="BS32" s="51">
        <f t="shared" si="25"/>
        <v>5.4370824803642061E-3</v>
      </c>
      <c r="BT32" s="20"/>
      <c r="BV32" s="26"/>
      <c r="BW32" s="83">
        <f t="shared" si="26"/>
        <v>3.8240041656100272E-3</v>
      </c>
      <c r="BX32" s="49">
        <f t="shared" si="26"/>
        <v>4.6934268660545706E-3</v>
      </c>
      <c r="BY32" s="49">
        <f t="shared" si="26"/>
        <v>1.2230012805532143E-2</v>
      </c>
      <c r="BZ32" s="49">
        <f t="shared" si="26"/>
        <v>3.3122237376720055E-3</v>
      </c>
      <c r="CA32" s="49">
        <f t="shared" si="26"/>
        <v>6.6814028134983168E-3</v>
      </c>
      <c r="CB32" s="84">
        <f t="shared" si="26"/>
        <v>1.8814244938181756E-3</v>
      </c>
      <c r="CC32" s="51">
        <f t="shared" si="31"/>
        <v>5.4370824803642061E-3</v>
      </c>
      <c r="CD32" s="20"/>
    </row>
    <row r="33" spans="8:82" x14ac:dyDescent="0.3">
      <c r="H33" s="26"/>
      <c r="I33" s="29">
        <v>44767</v>
      </c>
      <c r="J33" s="5">
        <v>1.4972000000000001</v>
      </c>
      <c r="K33" s="5">
        <v>1.4903</v>
      </c>
      <c r="L33" s="5">
        <v>1.3428</v>
      </c>
      <c r="M33" s="5">
        <v>1.3317000000000001</v>
      </c>
      <c r="N33" s="5">
        <v>1.018</v>
      </c>
      <c r="O33" s="5">
        <v>1.0138</v>
      </c>
      <c r="P33" s="5">
        <v>0.86609999999999998</v>
      </c>
      <c r="Q33" s="5">
        <v>0.86040000000000005</v>
      </c>
      <c r="R33" s="5">
        <v>1.6620999999999999</v>
      </c>
      <c r="S33" s="5">
        <v>1.6536</v>
      </c>
      <c r="T33" s="5">
        <v>1.0382</v>
      </c>
      <c r="U33" s="6">
        <v>1.0365</v>
      </c>
      <c r="V33" s="20"/>
      <c r="X33" s="26"/>
      <c r="Y33" s="37">
        <f t="shared" si="0"/>
        <v>-7.1947238691627089E-3</v>
      </c>
      <c r="Z33" s="38">
        <f t="shared" si="27"/>
        <v>-8.2663092046469221E-3</v>
      </c>
      <c r="AA33" s="38">
        <f t="shared" si="28"/>
        <v>-4.1257367387033212E-3</v>
      </c>
      <c r="AB33" s="38">
        <f t="shared" si="29"/>
        <v>-6.5812261863525314E-3</v>
      </c>
      <c r="AC33" s="38">
        <f t="shared" si="30"/>
        <v>-5.11401239395942E-3</v>
      </c>
      <c r="AD33" s="39">
        <f t="shared" si="1"/>
        <v>-3.1736872475476826E-3</v>
      </c>
      <c r="AE33" s="40">
        <f t="shared" si="2"/>
        <v>-5.742615940062098E-3</v>
      </c>
      <c r="AF33" s="20"/>
      <c r="AH33" s="26"/>
      <c r="AI33" s="37">
        <f t="shared" si="3"/>
        <v>7.1947238691627089E-3</v>
      </c>
      <c r="AJ33" s="38">
        <f t="shared" si="4"/>
        <v>8.2663092046469221E-3</v>
      </c>
      <c r="AK33" s="38">
        <f t="shared" si="5"/>
        <v>4.1257367387033212E-3</v>
      </c>
      <c r="AL33" s="38">
        <f t="shared" si="6"/>
        <v>6.5812261863525314E-3</v>
      </c>
      <c r="AM33" s="38">
        <f t="shared" si="7"/>
        <v>5.11401239395942E-3</v>
      </c>
      <c r="AN33" s="39">
        <f t="shared" si="8"/>
        <v>3.1736872475476826E-3</v>
      </c>
      <c r="AO33" s="40">
        <f t="shared" si="9"/>
        <v>5.742615940062098E-3</v>
      </c>
      <c r="AP33" s="20"/>
      <c r="AR33" s="26"/>
      <c r="AS33" s="37">
        <f t="shared" si="10"/>
        <v>-4.608602725086914E-3</v>
      </c>
      <c r="AT33" s="38">
        <f t="shared" si="11"/>
        <v>-8.2663092046469221E-3</v>
      </c>
      <c r="AU33" s="38">
        <f t="shared" si="12"/>
        <v>-4.1257367387033212E-3</v>
      </c>
      <c r="AV33" s="38">
        <f t="shared" si="13"/>
        <v>-6.5812261863525314E-3</v>
      </c>
      <c r="AW33" s="38">
        <f t="shared" si="14"/>
        <v>-5.11401239395942E-3</v>
      </c>
      <c r="AX33" s="39">
        <f t="shared" si="15"/>
        <v>-1.6374494317087601E-3</v>
      </c>
      <c r="AY33" s="40">
        <f t="shared" si="16"/>
        <v>-5.0555561134096446E-3</v>
      </c>
      <c r="AZ33" s="20"/>
      <c r="BB33" s="26"/>
      <c r="BC33" s="37">
        <f t="shared" si="17"/>
        <v>4.608602725086914E-3</v>
      </c>
      <c r="BD33" s="38">
        <f t="shared" si="18"/>
        <v>8.2663092046469221E-3</v>
      </c>
      <c r="BE33" s="38">
        <f t="shared" si="19"/>
        <v>4.1257367387033212E-3</v>
      </c>
      <c r="BF33" s="38">
        <f t="shared" si="20"/>
        <v>6.5812261863525314E-3</v>
      </c>
      <c r="BG33" s="38">
        <f t="shared" si="21"/>
        <v>5.11401239395942E-3</v>
      </c>
      <c r="BH33" s="39">
        <f t="shared" si="22"/>
        <v>1.6374494317087601E-3</v>
      </c>
      <c r="BI33" s="40">
        <f t="shared" si="23"/>
        <v>5.0555561134096446E-3</v>
      </c>
      <c r="BJ33" s="20"/>
      <c r="BL33" s="26"/>
      <c r="BM33" s="83">
        <f t="shared" si="24"/>
        <v>-5.9016632971248114E-3</v>
      </c>
      <c r="BN33" s="49">
        <f t="shared" si="24"/>
        <v>-8.2663092046469221E-3</v>
      </c>
      <c r="BO33" s="49">
        <f t="shared" si="24"/>
        <v>-4.1257367387033212E-3</v>
      </c>
      <c r="BP33" s="49">
        <f t="shared" si="24"/>
        <v>-6.5812261863525314E-3</v>
      </c>
      <c r="BQ33" s="49">
        <f t="shared" si="24"/>
        <v>-5.11401239395942E-3</v>
      </c>
      <c r="BR33" s="84">
        <f t="shared" si="24"/>
        <v>-2.4055683396282212E-3</v>
      </c>
      <c r="BS33" s="51">
        <f t="shared" si="25"/>
        <v>-5.3990860267358713E-3</v>
      </c>
      <c r="BT33" s="20"/>
      <c r="BV33" s="26"/>
      <c r="BW33" s="83">
        <f t="shared" si="26"/>
        <v>5.9016632971248114E-3</v>
      </c>
      <c r="BX33" s="49">
        <f t="shared" si="26"/>
        <v>8.2663092046469221E-3</v>
      </c>
      <c r="BY33" s="49">
        <f t="shared" si="26"/>
        <v>4.1257367387033212E-3</v>
      </c>
      <c r="BZ33" s="49">
        <f t="shared" si="26"/>
        <v>6.5812261863525314E-3</v>
      </c>
      <c r="CA33" s="49">
        <f t="shared" si="26"/>
        <v>5.11401239395942E-3</v>
      </c>
      <c r="CB33" s="84">
        <f t="shared" si="26"/>
        <v>2.4055683396282212E-3</v>
      </c>
      <c r="CC33" s="51">
        <f t="shared" si="31"/>
        <v>5.3990860267358713E-3</v>
      </c>
      <c r="CD33" s="20"/>
    </row>
    <row r="34" spans="8:82" x14ac:dyDescent="0.3">
      <c r="H34" s="26"/>
      <c r="I34" s="29">
        <v>44764</v>
      </c>
      <c r="J34" s="5">
        <v>1.4918</v>
      </c>
      <c r="K34" s="5">
        <v>1.5011000000000001</v>
      </c>
      <c r="L34" s="5">
        <v>1.3305</v>
      </c>
      <c r="M34" s="5">
        <v>1.3428</v>
      </c>
      <c r="N34" s="5">
        <v>1.0105999999999999</v>
      </c>
      <c r="O34" s="5">
        <v>1.018</v>
      </c>
      <c r="P34" s="5">
        <v>0.86199999999999999</v>
      </c>
      <c r="Q34" s="5">
        <v>0.86609999999999998</v>
      </c>
      <c r="R34" s="5">
        <v>1.6538999999999999</v>
      </c>
      <c r="S34" s="5">
        <v>1.6620999999999999</v>
      </c>
      <c r="T34" s="5">
        <v>1.034</v>
      </c>
      <c r="U34" s="6">
        <v>1.0398000000000001</v>
      </c>
      <c r="V34" s="20"/>
      <c r="X34" s="26"/>
      <c r="Y34" s="37">
        <f t="shared" si="0"/>
        <v>5.9643479426351228E-3</v>
      </c>
      <c r="Z34" s="38">
        <f t="shared" si="27"/>
        <v>9.0929585932216124E-3</v>
      </c>
      <c r="AA34" s="38">
        <f t="shared" si="28"/>
        <v>7.1230708349822869E-3</v>
      </c>
      <c r="AB34" s="38">
        <f t="shared" si="29"/>
        <v>4.6398329660132277E-3</v>
      </c>
      <c r="AC34" s="38">
        <f t="shared" si="30"/>
        <v>4.7757224035787802E-3</v>
      </c>
      <c r="AD34" s="38">
        <f t="shared" si="1"/>
        <v>5.4148133823245497E-3</v>
      </c>
      <c r="AE34" s="40">
        <f t="shared" si="2"/>
        <v>6.1684576871259304E-3</v>
      </c>
      <c r="AF34" s="20"/>
      <c r="AH34" s="26"/>
      <c r="AI34" s="37">
        <f t="shared" si="3"/>
        <v>5.9643479426351228E-3</v>
      </c>
      <c r="AJ34" s="38">
        <f t="shared" si="4"/>
        <v>9.0929585932216124E-3</v>
      </c>
      <c r="AK34" s="38">
        <f t="shared" si="5"/>
        <v>7.1230708349822869E-3</v>
      </c>
      <c r="AL34" s="38">
        <f t="shared" si="6"/>
        <v>4.6398329660132277E-3</v>
      </c>
      <c r="AM34" s="38">
        <f t="shared" si="7"/>
        <v>4.7757224035787802E-3</v>
      </c>
      <c r="AN34" s="39">
        <f t="shared" si="8"/>
        <v>5.4148133823245497E-3</v>
      </c>
      <c r="AO34" s="40">
        <f t="shared" si="9"/>
        <v>6.1684576871259304E-3</v>
      </c>
      <c r="AP34" s="20"/>
      <c r="AR34" s="26"/>
      <c r="AS34" s="37">
        <f t="shared" si="10"/>
        <v>6.2340796353399152E-3</v>
      </c>
      <c r="AT34" s="38">
        <f t="shared" si="11"/>
        <v>9.2446448703494763E-3</v>
      </c>
      <c r="AU34" s="38">
        <f t="shared" si="12"/>
        <v>7.3223827429250675E-3</v>
      </c>
      <c r="AV34" s="38">
        <f t="shared" si="13"/>
        <v>4.7563805104408269E-3</v>
      </c>
      <c r="AW34" s="38">
        <f t="shared" si="14"/>
        <v>4.9579781123405197E-3</v>
      </c>
      <c r="AX34" s="39">
        <f t="shared" si="15"/>
        <v>5.6092843326886145E-3</v>
      </c>
      <c r="AY34" s="40">
        <f t="shared" si="16"/>
        <v>6.3541250340140689E-3</v>
      </c>
      <c r="AZ34" s="20"/>
      <c r="BB34" s="26"/>
      <c r="BC34" s="37">
        <f t="shared" si="17"/>
        <v>6.2340796353399152E-3</v>
      </c>
      <c r="BD34" s="38">
        <f t="shared" si="18"/>
        <v>9.2446448703494763E-3</v>
      </c>
      <c r="BE34" s="38">
        <f t="shared" si="19"/>
        <v>7.3223827429250675E-3</v>
      </c>
      <c r="BF34" s="38">
        <f t="shared" si="20"/>
        <v>4.7563805104408269E-3</v>
      </c>
      <c r="BG34" s="38">
        <f t="shared" si="21"/>
        <v>4.9579781123405197E-3</v>
      </c>
      <c r="BH34" s="39">
        <f t="shared" si="22"/>
        <v>5.6092843326886145E-3</v>
      </c>
      <c r="BI34" s="40">
        <f t="shared" si="23"/>
        <v>6.3541250340140689E-3</v>
      </c>
      <c r="BJ34" s="20"/>
      <c r="BL34" s="26"/>
      <c r="BM34" s="83">
        <f t="shared" si="24"/>
        <v>6.0992137889875186E-3</v>
      </c>
      <c r="BN34" s="49">
        <f t="shared" si="24"/>
        <v>9.1688017317855443E-3</v>
      </c>
      <c r="BO34" s="49">
        <f t="shared" si="24"/>
        <v>7.2227267889536772E-3</v>
      </c>
      <c r="BP34" s="49">
        <f t="shared" si="24"/>
        <v>4.6981067382270269E-3</v>
      </c>
      <c r="BQ34" s="49">
        <f t="shared" si="24"/>
        <v>4.86685025795965E-3</v>
      </c>
      <c r="BR34" s="84">
        <f t="shared" si="24"/>
        <v>5.5120488575065817E-3</v>
      </c>
      <c r="BS34" s="51">
        <f t="shared" si="25"/>
        <v>6.2612913605699996E-3</v>
      </c>
      <c r="BT34" s="20"/>
      <c r="BV34" s="26"/>
      <c r="BW34" s="83">
        <f t="shared" si="26"/>
        <v>6.0992137889875186E-3</v>
      </c>
      <c r="BX34" s="49">
        <f t="shared" si="26"/>
        <v>9.1688017317855443E-3</v>
      </c>
      <c r="BY34" s="49">
        <f t="shared" si="26"/>
        <v>7.2227267889536772E-3</v>
      </c>
      <c r="BZ34" s="49">
        <f t="shared" si="26"/>
        <v>4.6981067382270269E-3</v>
      </c>
      <c r="CA34" s="49">
        <f t="shared" si="26"/>
        <v>4.86685025795965E-3</v>
      </c>
      <c r="CB34" s="84">
        <f t="shared" si="26"/>
        <v>5.5120488575065817E-3</v>
      </c>
      <c r="CC34" s="51">
        <f t="shared" si="31"/>
        <v>6.2612913605699996E-3</v>
      </c>
      <c r="CD34" s="20"/>
    </row>
    <row r="35" spans="8:82" x14ac:dyDescent="0.3">
      <c r="H35" s="26"/>
      <c r="I35" s="29">
        <v>44763</v>
      </c>
      <c r="J35" s="5">
        <v>1.4943</v>
      </c>
      <c r="K35" s="5">
        <v>1.4922</v>
      </c>
      <c r="L35" s="5">
        <v>1.3263</v>
      </c>
      <c r="M35" s="5">
        <v>1.3307</v>
      </c>
      <c r="N35" s="5">
        <v>1.0112000000000001</v>
      </c>
      <c r="O35" s="5">
        <v>1.0107999999999999</v>
      </c>
      <c r="P35" s="5">
        <v>0.86009999999999998</v>
      </c>
      <c r="Q35" s="5">
        <v>0.86209999999999998</v>
      </c>
      <c r="R35" s="5">
        <v>1.6516</v>
      </c>
      <c r="S35" s="5">
        <v>1.6541999999999999</v>
      </c>
      <c r="T35" s="5">
        <v>1.0290999999999999</v>
      </c>
      <c r="U35" s="6">
        <v>1.0342</v>
      </c>
      <c r="V35" s="20"/>
      <c r="X35" s="26"/>
      <c r="Y35" s="37">
        <f t="shared" si="0"/>
        <v>-1.4053402931138263E-3</v>
      </c>
      <c r="Z35" s="38">
        <f t="shared" si="27"/>
        <v>3.4688183394916954E-3</v>
      </c>
      <c r="AA35" s="38">
        <f t="shared" si="28"/>
        <v>-2.9670655721510136E-4</v>
      </c>
      <c r="AB35" s="38">
        <f t="shared" si="29"/>
        <v>2.6750407071411591E-3</v>
      </c>
      <c r="AC35" s="38">
        <f t="shared" si="30"/>
        <v>1.2711094970038078E-3</v>
      </c>
      <c r="AD35" s="39">
        <f t="shared" si="1"/>
        <v>4.6629104332620115E-3</v>
      </c>
      <c r="AE35" s="40">
        <f>AVERAGE(Y35:AD35)</f>
        <v>1.729305354428291E-3</v>
      </c>
      <c r="AF35" s="20"/>
      <c r="AH35" s="26"/>
      <c r="AI35" s="37">
        <f t="shared" si="3"/>
        <v>1.4053402931138263E-3</v>
      </c>
      <c r="AJ35" s="38">
        <f t="shared" si="4"/>
        <v>3.4688183394916954E-3</v>
      </c>
      <c r="AK35" s="38">
        <f t="shared" si="5"/>
        <v>2.9670655721510136E-4</v>
      </c>
      <c r="AL35" s="38">
        <f t="shared" si="6"/>
        <v>2.6750407071411591E-3</v>
      </c>
      <c r="AM35" s="38">
        <f t="shared" si="7"/>
        <v>1.2711094970038078E-3</v>
      </c>
      <c r="AN35" s="39">
        <f t="shared" si="8"/>
        <v>4.6629104332620115E-3</v>
      </c>
      <c r="AO35" s="40">
        <f t="shared" si="9"/>
        <v>2.2966543045379335E-3</v>
      </c>
      <c r="AP35" s="20"/>
      <c r="AR35" s="26"/>
      <c r="AS35" s="37">
        <f t="shared" si="10"/>
        <v>-1.4053402931138263E-3</v>
      </c>
      <c r="AT35" s="38">
        <f t="shared" si="11"/>
        <v>3.3174998115056619E-3</v>
      </c>
      <c r="AU35" s="38">
        <f t="shared" si="12"/>
        <v>-3.9556962025334052E-4</v>
      </c>
      <c r="AV35" s="38">
        <f t="shared" si="13"/>
        <v>2.325311010347636E-3</v>
      </c>
      <c r="AW35" s="38">
        <f t="shared" si="14"/>
        <v>1.5742310486800289E-3</v>
      </c>
      <c r="AX35" s="39">
        <f t="shared" si="15"/>
        <v>4.9557866096590275E-3</v>
      </c>
      <c r="AY35" s="40">
        <f t="shared" si="16"/>
        <v>1.7286530944708646E-3</v>
      </c>
      <c r="AZ35" s="20"/>
      <c r="BB35" s="26"/>
      <c r="BC35" s="37">
        <f t="shared" si="17"/>
        <v>1.4053402931138263E-3</v>
      </c>
      <c r="BD35" s="38">
        <f t="shared" si="18"/>
        <v>3.3174998115056619E-3</v>
      </c>
      <c r="BE35" s="38">
        <f t="shared" si="19"/>
        <v>3.9556962025334052E-4</v>
      </c>
      <c r="BF35" s="38">
        <f t="shared" si="20"/>
        <v>2.325311010347636E-3</v>
      </c>
      <c r="BG35" s="38">
        <f t="shared" si="21"/>
        <v>1.5742310486800289E-3</v>
      </c>
      <c r="BH35" s="39">
        <f t="shared" si="22"/>
        <v>4.9557866096590275E-3</v>
      </c>
      <c r="BI35" s="40">
        <f t="shared" si="23"/>
        <v>2.3289563989265867E-3</v>
      </c>
      <c r="BJ35" s="20"/>
      <c r="BL35" s="26"/>
      <c r="BM35" s="83">
        <f t="shared" si="24"/>
        <v>-1.4053402931138263E-3</v>
      </c>
      <c r="BN35" s="49">
        <f t="shared" si="24"/>
        <v>3.3931590754986787E-3</v>
      </c>
      <c r="BO35" s="49">
        <f t="shared" si="24"/>
        <v>-3.4613808873422094E-4</v>
      </c>
      <c r="BP35" s="49">
        <f t="shared" si="24"/>
        <v>2.5001758587443975E-3</v>
      </c>
      <c r="BQ35" s="49">
        <f t="shared" si="24"/>
        <v>1.4226702728419183E-3</v>
      </c>
      <c r="BR35" s="84">
        <f t="shared" si="24"/>
        <v>4.8093485214605195E-3</v>
      </c>
      <c r="BS35" s="51">
        <f t="shared" si="25"/>
        <v>1.7289792244495779E-3</v>
      </c>
      <c r="BT35" s="20"/>
      <c r="BV35" s="26"/>
      <c r="BW35" s="83">
        <f t="shared" si="26"/>
        <v>1.4053402931138263E-3</v>
      </c>
      <c r="BX35" s="49">
        <f t="shared" si="26"/>
        <v>3.3931590754986787E-3</v>
      </c>
      <c r="BY35" s="49">
        <f t="shared" si="26"/>
        <v>3.4613808873422094E-4</v>
      </c>
      <c r="BZ35" s="49">
        <f t="shared" si="26"/>
        <v>2.5001758587443975E-3</v>
      </c>
      <c r="CA35" s="49">
        <f t="shared" si="26"/>
        <v>1.4226702728419183E-3</v>
      </c>
      <c r="CB35" s="84">
        <f t="shared" si="26"/>
        <v>4.8093485214605195E-3</v>
      </c>
      <c r="CC35" s="51">
        <f t="shared" si="31"/>
        <v>2.3128053517322603E-3</v>
      </c>
      <c r="CD35" s="20"/>
    </row>
    <row r="36" spans="8:82" x14ac:dyDescent="0.3">
      <c r="H36" s="26"/>
      <c r="I36" s="29">
        <v>44762</v>
      </c>
      <c r="J36" s="5">
        <v>1.4956</v>
      </c>
      <c r="K36" s="5">
        <v>1.4943</v>
      </c>
      <c r="L36" s="5">
        <v>1.3282</v>
      </c>
      <c r="M36" s="5">
        <v>1.3261000000000001</v>
      </c>
      <c r="N36" s="5">
        <v>1.0091000000000001</v>
      </c>
      <c r="O36" s="5">
        <v>1.0111000000000001</v>
      </c>
      <c r="P36" s="5">
        <v>0.86019999999999996</v>
      </c>
      <c r="Q36" s="5">
        <v>0.85980000000000001</v>
      </c>
      <c r="R36" s="5">
        <v>1.6567000000000001</v>
      </c>
      <c r="S36" s="5">
        <v>1.6520999999999999</v>
      </c>
      <c r="T36" s="5">
        <v>1.032</v>
      </c>
      <c r="U36" s="6">
        <v>1.0294000000000001</v>
      </c>
      <c r="V36" s="20"/>
      <c r="X36" s="26"/>
      <c r="Y36" s="44">
        <f t="shared" si="0"/>
        <v>-1.0028078620136762E-3</v>
      </c>
      <c r="Z36" s="45">
        <f t="shared" si="27"/>
        <v>-1.5059106994955212E-3</v>
      </c>
      <c r="AA36" s="45">
        <f t="shared" si="28"/>
        <v>1.9819641264493129E-3</v>
      </c>
      <c r="AB36" s="45">
        <f t="shared" si="29"/>
        <v>-5.8119260722997205E-4</v>
      </c>
      <c r="AC36" s="45">
        <f t="shared" si="30"/>
        <v>-3.3781745792363211E-3</v>
      </c>
      <c r="AD36" s="46">
        <f t="shared" si="1"/>
        <v>-2.6160255789166986E-3</v>
      </c>
      <c r="AE36" s="47">
        <f>AVERAGE(Y36:AD36)</f>
        <v>-1.1836912000738127E-3</v>
      </c>
      <c r="AF36" s="20"/>
      <c r="AG36" s="3"/>
      <c r="AH36" s="26"/>
      <c r="AI36" s="44">
        <f t="shared" si="3"/>
        <v>1.0028078620136762E-3</v>
      </c>
      <c r="AJ36" s="45">
        <f t="shared" si="4"/>
        <v>1.5059106994955212E-3</v>
      </c>
      <c r="AK36" s="45">
        <f t="shared" si="5"/>
        <v>1.9819641264493129E-3</v>
      </c>
      <c r="AL36" s="45">
        <f t="shared" si="6"/>
        <v>5.8119260722997205E-4</v>
      </c>
      <c r="AM36" s="45">
        <f t="shared" si="7"/>
        <v>3.3781745792363211E-3</v>
      </c>
      <c r="AN36" s="46">
        <f t="shared" si="8"/>
        <v>2.6160255789166986E-3</v>
      </c>
      <c r="AO36" s="47">
        <f t="shared" si="9"/>
        <v>1.8443459088902504E-3</v>
      </c>
      <c r="AP36" s="20"/>
      <c r="AR36" s="17"/>
      <c r="AS36" s="44">
        <f t="shared" si="10"/>
        <v>-8.6921636801289036E-4</v>
      </c>
      <c r="AT36" s="45">
        <f t="shared" si="11"/>
        <v>-1.5810871856648024E-3</v>
      </c>
      <c r="AU36" s="45">
        <f t="shared" si="12"/>
        <v>1.9819641264493129E-3</v>
      </c>
      <c r="AV36" s="45">
        <f t="shared" si="13"/>
        <v>-4.6500813764235757E-4</v>
      </c>
      <c r="AW36" s="45">
        <f t="shared" si="14"/>
        <v>-2.7766040924730845E-3</v>
      </c>
      <c r="AX36" s="46">
        <f t="shared" si="15"/>
        <v>-2.5193798449611778E-3</v>
      </c>
      <c r="AY36" s="47">
        <f t="shared" si="16"/>
        <v>-1.0382219170508333E-3</v>
      </c>
      <c r="AZ36" s="17"/>
      <c r="BA36" s="3"/>
      <c r="BB36" s="17"/>
      <c r="BC36" s="44">
        <f t="shared" si="17"/>
        <v>8.6921636801289036E-4</v>
      </c>
      <c r="BD36" s="45">
        <f t="shared" si="18"/>
        <v>1.5810871856648024E-3</v>
      </c>
      <c r="BE36" s="45">
        <f t="shared" si="19"/>
        <v>1.9819641264493129E-3</v>
      </c>
      <c r="BF36" s="45">
        <f t="shared" si="20"/>
        <v>4.6500813764235757E-4</v>
      </c>
      <c r="BG36" s="45">
        <f t="shared" si="21"/>
        <v>2.7766040924730845E-3</v>
      </c>
      <c r="BH36" s="46">
        <f t="shared" si="22"/>
        <v>2.5193798449611778E-3</v>
      </c>
      <c r="BI36" s="47">
        <f t="shared" si="23"/>
        <v>1.6988766258672708E-3</v>
      </c>
      <c r="BJ36" s="17"/>
      <c r="BK36" s="3"/>
      <c r="BL36" s="17"/>
      <c r="BM36" s="52">
        <f t="shared" si="24"/>
        <v>-9.3601211501328336E-4</v>
      </c>
      <c r="BN36" s="53">
        <f t="shared" si="24"/>
        <v>-1.5434989425801618E-3</v>
      </c>
      <c r="BO36" s="53">
        <f t="shared" si="24"/>
        <v>1.9819641264493129E-3</v>
      </c>
      <c r="BP36" s="53">
        <f t="shared" si="24"/>
        <v>-5.2310037243616478E-4</v>
      </c>
      <c r="BQ36" s="53">
        <f t="shared" si="24"/>
        <v>-3.0773893358547028E-3</v>
      </c>
      <c r="BR36" s="54">
        <f t="shared" si="24"/>
        <v>-2.5677027119389382E-3</v>
      </c>
      <c r="BS36" s="55">
        <f t="shared" si="25"/>
        <v>-1.1109565585623229E-3</v>
      </c>
      <c r="BT36" s="17"/>
      <c r="BU36" s="3"/>
      <c r="BV36" s="17"/>
      <c r="BW36" s="52">
        <f t="shared" si="26"/>
        <v>9.3601211501328336E-4</v>
      </c>
      <c r="BX36" s="53">
        <f t="shared" si="26"/>
        <v>1.5434989425801618E-3</v>
      </c>
      <c r="BY36" s="53">
        <f t="shared" si="26"/>
        <v>1.9819641264493129E-3</v>
      </c>
      <c r="BZ36" s="53">
        <f t="shared" si="26"/>
        <v>5.2310037243616478E-4</v>
      </c>
      <c r="CA36" s="53">
        <f t="shared" si="26"/>
        <v>3.0773893358547028E-3</v>
      </c>
      <c r="CB36" s="54">
        <f t="shared" si="26"/>
        <v>2.5677027119389382E-3</v>
      </c>
      <c r="CC36" s="55">
        <f t="shared" si="31"/>
        <v>1.7716112673787606E-3</v>
      </c>
      <c r="CD36" s="17"/>
    </row>
    <row r="37" spans="8:82" x14ac:dyDescent="0.3">
      <c r="H37" s="26"/>
      <c r="I37" s="58">
        <v>44761</v>
      </c>
      <c r="J37" s="80">
        <v>1.5004</v>
      </c>
      <c r="K37" s="80">
        <v>1.4958</v>
      </c>
      <c r="L37" s="80">
        <v>1.3269</v>
      </c>
      <c r="M37" s="80">
        <v>1.3281000000000001</v>
      </c>
      <c r="N37" s="80">
        <v>1.0079</v>
      </c>
      <c r="O37" s="80">
        <v>1.0091000000000001</v>
      </c>
      <c r="P37" s="80">
        <v>0.85540000000000005</v>
      </c>
      <c r="Q37" s="80">
        <v>0.86029999999999995</v>
      </c>
      <c r="R37" s="80">
        <v>1.6611</v>
      </c>
      <c r="S37" s="80">
        <v>1.6577</v>
      </c>
      <c r="T37" s="80">
        <v>1.0224</v>
      </c>
      <c r="U37" s="81">
        <v>1.0321</v>
      </c>
      <c r="V37" s="20"/>
      <c r="X37" s="27"/>
      <c r="Y37" s="21"/>
      <c r="Z37" s="21"/>
      <c r="AA37" s="21"/>
      <c r="AB37" s="21"/>
      <c r="AC37" s="21"/>
      <c r="AD37" s="21"/>
      <c r="AE37" s="21"/>
      <c r="AF37" s="22"/>
      <c r="AH37" s="27"/>
      <c r="AI37" s="21"/>
      <c r="AJ37" s="21"/>
      <c r="AK37" s="21"/>
      <c r="AL37" s="21"/>
      <c r="AM37" s="21"/>
      <c r="AN37" s="21"/>
      <c r="AO37" s="21"/>
      <c r="AP37" s="22"/>
      <c r="AR37" s="27"/>
      <c r="AS37" s="21"/>
      <c r="AT37" s="21"/>
      <c r="AU37" s="21"/>
      <c r="AV37" s="21"/>
      <c r="AW37" s="21"/>
      <c r="AX37" s="21"/>
      <c r="AY37" s="21"/>
      <c r="AZ37" s="22"/>
      <c r="BB37" s="27"/>
      <c r="BC37" s="21"/>
      <c r="BD37" s="21"/>
      <c r="BE37" s="21"/>
      <c r="BF37" s="21"/>
      <c r="BG37" s="21"/>
      <c r="BH37" s="21"/>
      <c r="BI37" s="21"/>
      <c r="BJ37" s="22"/>
      <c r="BL37" s="27"/>
      <c r="BM37" s="21"/>
      <c r="BN37" s="21"/>
      <c r="BO37" s="21"/>
      <c r="BP37" s="21"/>
      <c r="BQ37" s="21"/>
      <c r="BR37" s="21"/>
      <c r="BS37" s="21"/>
      <c r="BT37" s="22"/>
      <c r="BV37" s="27"/>
      <c r="BW37" s="21"/>
      <c r="BX37" s="21"/>
      <c r="BY37" s="21"/>
      <c r="BZ37" s="21"/>
      <c r="CA37" s="21"/>
      <c r="CB37" s="21"/>
      <c r="CC37" s="21"/>
      <c r="CD37" s="22"/>
    </row>
    <row r="38" spans="8:82" x14ac:dyDescent="0.3">
      <c r="H38" s="27"/>
      <c r="I38" s="32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22"/>
    </row>
    <row r="39" spans="8:82" x14ac:dyDescent="0.3">
      <c r="I39" s="28"/>
      <c r="X39" s="23"/>
      <c r="Y39" s="24"/>
      <c r="Z39" s="24"/>
      <c r="AA39" s="24"/>
      <c r="AB39" s="24"/>
      <c r="AC39" s="24"/>
      <c r="AD39" s="24"/>
      <c r="AE39" s="24"/>
      <c r="AF39" s="25"/>
      <c r="AH39" s="23"/>
      <c r="AI39" s="24"/>
      <c r="AJ39" s="24"/>
      <c r="AK39" s="24"/>
      <c r="AL39" s="24"/>
      <c r="AM39" s="24"/>
      <c r="AN39" s="24"/>
      <c r="AO39" s="24"/>
      <c r="AP39" s="25"/>
      <c r="AR39" s="23"/>
      <c r="AS39" s="24"/>
      <c r="AT39" s="24"/>
      <c r="AU39" s="24"/>
      <c r="AV39" s="24"/>
      <c r="AW39" s="24"/>
      <c r="AX39" s="24"/>
      <c r="AY39" s="24"/>
      <c r="AZ39" s="25"/>
      <c r="BB39" s="23"/>
      <c r="BC39" s="24"/>
      <c r="BD39" s="24"/>
      <c r="BE39" s="24"/>
      <c r="BF39" s="24"/>
      <c r="BG39" s="24"/>
      <c r="BH39" s="24"/>
      <c r="BI39" s="24"/>
      <c r="BJ39" s="25"/>
      <c r="BL39" s="23"/>
      <c r="BM39" s="24"/>
      <c r="BN39" s="24"/>
      <c r="BO39" s="24"/>
      <c r="BP39" s="24"/>
      <c r="BQ39" s="24"/>
      <c r="BR39" s="24"/>
      <c r="BS39" s="24"/>
      <c r="BT39" s="25"/>
      <c r="BV39" s="23"/>
      <c r="BW39" s="24"/>
      <c r="BX39" s="24"/>
      <c r="BY39" s="24"/>
      <c r="BZ39" s="24"/>
      <c r="CA39" s="24"/>
      <c r="CB39" s="24"/>
      <c r="CC39" s="24"/>
      <c r="CD39" s="25"/>
    </row>
    <row r="40" spans="8:82" ht="18" x14ac:dyDescent="0.35">
      <c r="I40" s="28"/>
      <c r="X40" s="26"/>
      <c r="Y40" s="211" t="s">
        <v>34</v>
      </c>
      <c r="Z40" s="212"/>
      <c r="AA40" s="212"/>
      <c r="AB40" s="212"/>
      <c r="AC40" s="212"/>
      <c r="AD40" s="212"/>
      <c r="AE40" s="213"/>
      <c r="AF40" s="20"/>
      <c r="AH40" s="26"/>
      <c r="AI40" s="214" t="s">
        <v>35</v>
      </c>
      <c r="AJ40" s="215"/>
      <c r="AK40" s="215"/>
      <c r="AL40" s="215"/>
      <c r="AM40" s="215"/>
      <c r="AN40" s="215"/>
      <c r="AO40" s="216"/>
      <c r="AP40" s="20"/>
      <c r="AR40" s="26"/>
      <c r="AS40" s="211" t="s">
        <v>178</v>
      </c>
      <c r="AT40" s="212"/>
      <c r="AU40" s="212"/>
      <c r="AV40" s="212"/>
      <c r="AW40" s="212"/>
      <c r="AX40" s="212"/>
      <c r="AY40" s="213"/>
      <c r="AZ40" s="20"/>
      <c r="BB40" s="26"/>
      <c r="BC40" s="214" t="s">
        <v>179</v>
      </c>
      <c r="BD40" s="215"/>
      <c r="BE40" s="215"/>
      <c r="BF40" s="215"/>
      <c r="BG40" s="215"/>
      <c r="BH40" s="215"/>
      <c r="BI40" s="216"/>
      <c r="BJ40" s="20"/>
      <c r="BL40" s="26"/>
      <c r="BM40" s="211" t="s">
        <v>180</v>
      </c>
      <c r="BN40" s="212"/>
      <c r="BO40" s="212"/>
      <c r="BP40" s="212"/>
      <c r="BQ40" s="212"/>
      <c r="BR40" s="212"/>
      <c r="BS40" s="213"/>
      <c r="BT40" s="20"/>
      <c r="BV40" s="26"/>
      <c r="BW40" s="214" t="s">
        <v>181</v>
      </c>
      <c r="BX40" s="215"/>
      <c r="BY40" s="215"/>
      <c r="BZ40" s="215"/>
      <c r="CA40" s="215"/>
      <c r="CB40" s="215"/>
      <c r="CC40" s="216"/>
      <c r="CD40" s="20"/>
    </row>
    <row r="41" spans="8:82" x14ac:dyDescent="0.3">
      <c r="I41" s="28"/>
      <c r="X41" s="26"/>
      <c r="Y41" s="33" t="s">
        <v>101</v>
      </c>
      <c r="Z41" s="34" t="s">
        <v>102</v>
      </c>
      <c r="AA41" s="34" t="s">
        <v>103</v>
      </c>
      <c r="AB41" s="34" t="s">
        <v>104</v>
      </c>
      <c r="AC41" s="34" t="s">
        <v>105</v>
      </c>
      <c r="AD41" s="34" t="s">
        <v>106</v>
      </c>
      <c r="AE41" s="36" t="s">
        <v>9</v>
      </c>
      <c r="AF41" s="20"/>
      <c r="AH41" s="26"/>
      <c r="AI41" s="56" t="s">
        <v>101</v>
      </c>
      <c r="AJ41" s="57" t="s">
        <v>102</v>
      </c>
      <c r="AK41" s="57" t="s">
        <v>103</v>
      </c>
      <c r="AL41" s="57" t="s">
        <v>104</v>
      </c>
      <c r="AM41" s="57" t="s">
        <v>105</v>
      </c>
      <c r="AN41" s="57" t="s">
        <v>106</v>
      </c>
      <c r="AO41" s="36" t="s">
        <v>9</v>
      </c>
      <c r="AP41" s="20"/>
      <c r="AR41" s="26"/>
      <c r="AS41" s="33" t="s">
        <v>101</v>
      </c>
      <c r="AT41" s="34" t="s">
        <v>102</v>
      </c>
      <c r="AU41" s="34" t="s">
        <v>103</v>
      </c>
      <c r="AV41" s="34" t="s">
        <v>104</v>
      </c>
      <c r="AW41" s="34" t="s">
        <v>105</v>
      </c>
      <c r="AX41" s="34" t="s">
        <v>106</v>
      </c>
      <c r="AY41" s="36" t="s">
        <v>9</v>
      </c>
      <c r="AZ41" s="20"/>
      <c r="BB41" s="26"/>
      <c r="BC41" s="56" t="s">
        <v>101</v>
      </c>
      <c r="BD41" s="57" t="s">
        <v>102</v>
      </c>
      <c r="BE41" s="57" t="s">
        <v>103</v>
      </c>
      <c r="BF41" s="57" t="s">
        <v>104</v>
      </c>
      <c r="BG41" s="57" t="s">
        <v>105</v>
      </c>
      <c r="BH41" s="57" t="s">
        <v>106</v>
      </c>
      <c r="BI41" s="36" t="s">
        <v>9</v>
      </c>
      <c r="BJ41" s="20"/>
      <c r="BL41" s="26"/>
      <c r="BM41" s="56" t="s">
        <v>101</v>
      </c>
      <c r="BN41" s="57" t="s">
        <v>102</v>
      </c>
      <c r="BO41" s="57" t="s">
        <v>103</v>
      </c>
      <c r="BP41" s="57" t="s">
        <v>104</v>
      </c>
      <c r="BQ41" s="57" t="s">
        <v>105</v>
      </c>
      <c r="BR41" s="57" t="s">
        <v>106</v>
      </c>
      <c r="BS41" s="36" t="s">
        <v>9</v>
      </c>
      <c r="BT41" s="20"/>
      <c r="BV41" s="26"/>
      <c r="BW41" s="56" t="s">
        <v>101</v>
      </c>
      <c r="BX41" s="57" t="s">
        <v>102</v>
      </c>
      <c r="BY41" s="57" t="s">
        <v>103</v>
      </c>
      <c r="BZ41" s="57" t="s">
        <v>104</v>
      </c>
      <c r="CA41" s="57" t="s">
        <v>105</v>
      </c>
      <c r="CB41" s="57" t="s">
        <v>106</v>
      </c>
      <c r="CC41" s="36" t="s">
        <v>9</v>
      </c>
      <c r="CD41" s="20"/>
    </row>
    <row r="42" spans="8:82" x14ac:dyDescent="0.3">
      <c r="I42" s="28"/>
      <c r="X42" s="26"/>
      <c r="Y42" s="44">
        <f>IF(OR(E9="",K7=""),"",(E9-K7)/K7)</f>
        <v>-5.1412165320157844E-3</v>
      </c>
      <c r="Z42" s="53">
        <f>IF(OR(E10="",M7=""),"",(E10-M7)/M7)</f>
        <v>-4.0187541862021659E-3</v>
      </c>
      <c r="AA42" s="53">
        <f>IF(OR(E11="",O7=""),"",(E11-O7)/O7)</f>
        <v>-1.9517907680296691E-3</v>
      </c>
      <c r="AB42" s="53">
        <f>IF(OR(E12="",Q7=""),"",(E12-Q7)/Q7)</f>
        <v>-2.4985803520725372E-3</v>
      </c>
      <c r="AC42" s="53">
        <f>IF(OR(E13="",S7=""),"",(E13-S7)/S7)</f>
        <v>-2.9866794098320853E-3</v>
      </c>
      <c r="AD42" s="53">
        <f>IF(OR(E14="",U7=""),"",(E14-U7)/U7)</f>
        <v>-5.7482462977396891E-3</v>
      </c>
      <c r="AE42" s="55">
        <f>AVERAGE(Y42:AD42)</f>
        <v>-3.7242112576486553E-3</v>
      </c>
      <c r="AF42" s="20"/>
      <c r="AH42" s="26"/>
      <c r="AI42" s="41">
        <f>IFERROR(SQRT((Y42)^2),"")</f>
        <v>5.1412165320157844E-3</v>
      </c>
      <c r="AJ42" s="42">
        <f>IFERROR(SQRT((Z42)^2),"")</f>
        <v>4.0187541862021659E-3</v>
      </c>
      <c r="AK42" s="42">
        <f>IFERROR(SQRT((AA42)^2),"")</f>
        <v>1.9517907680296691E-3</v>
      </c>
      <c r="AL42" s="42">
        <f t="shared" ref="AL42:AN42" si="32">IFERROR(SQRT((AB42)^2),"")</f>
        <v>2.4985803520725372E-3</v>
      </c>
      <c r="AM42" s="42">
        <f t="shared" si="32"/>
        <v>2.9866794098320853E-3</v>
      </c>
      <c r="AN42" s="43">
        <f t="shared" si="32"/>
        <v>5.7482462977396891E-3</v>
      </c>
      <c r="AO42" s="54">
        <f>AVERAGE(AI42:AN42)</f>
        <v>3.7242112576486553E-3</v>
      </c>
      <c r="AP42" s="20"/>
      <c r="AR42" s="26"/>
      <c r="AS42" s="44">
        <f>IFERROR((E9-J6)/J6,"")</f>
        <v>-5.3404539385847848E-3</v>
      </c>
      <c r="AT42" s="53">
        <f>IFERROR((E10-L6)/L6,"")</f>
        <v>-4.2410714285712921E-3</v>
      </c>
      <c r="AU42" s="53">
        <f>IFERROR((E11-N6)/N6,"")</f>
        <v>-2.1465508830129571E-3</v>
      </c>
      <c r="AV42" s="53">
        <f>IFERROR((E12-P6)/P6,"")</f>
        <v>-2.7251050300896532E-3</v>
      </c>
      <c r="AW42" s="53">
        <f>IFERROR((E13-R6)/R6,"")</f>
        <v>-3.1653129479215602E-3</v>
      </c>
      <c r="AX42" s="62">
        <f>IFERROR((E14-T6)/T6,"")</f>
        <v>-5.9419442820962346E-3</v>
      </c>
      <c r="AY42" s="55">
        <f>AVERAGE(AS42:AX42)</f>
        <v>-3.926739751712747E-3</v>
      </c>
      <c r="AZ42" s="20"/>
      <c r="BB42" s="26"/>
      <c r="BC42" s="41">
        <f>IFERROR(SQRT((AS42)^2),"")</f>
        <v>5.3404539385847848E-3</v>
      </c>
      <c r="BD42" s="42">
        <f>IFERROR(SQRT((AT42)^2),"")</f>
        <v>4.2410714285712921E-3</v>
      </c>
      <c r="BE42" s="42">
        <f>IFERROR(SQRT((AU42)^2),"")</f>
        <v>2.1465508830129571E-3</v>
      </c>
      <c r="BF42" s="42">
        <f t="shared" ref="BF42:BH42" si="33">IFERROR(SQRT((AV42)^2),"")</f>
        <v>2.7251050300896532E-3</v>
      </c>
      <c r="BG42" s="42">
        <f t="shared" si="33"/>
        <v>3.1653129479215602E-3</v>
      </c>
      <c r="BH42" s="43">
        <f t="shared" si="33"/>
        <v>5.9419442820962346E-3</v>
      </c>
      <c r="BI42" s="54">
        <f>AVERAGE(BC42:BH42)</f>
        <v>3.926739751712747E-3</v>
      </c>
      <c r="BJ42" s="20"/>
      <c r="BL42" s="26"/>
      <c r="BM42" s="41">
        <f>AVERAGE(Y42,AS42)</f>
        <v>-5.2408352353002846E-3</v>
      </c>
      <c r="BN42" s="42">
        <f t="shared" ref="BN42:BR42" si="34">AVERAGE(Z42,AT42)</f>
        <v>-4.129912807386729E-3</v>
      </c>
      <c r="BO42" s="42">
        <f t="shared" si="34"/>
        <v>-2.0491708255213131E-3</v>
      </c>
      <c r="BP42" s="42">
        <f t="shared" si="34"/>
        <v>-2.6118426910810952E-3</v>
      </c>
      <c r="BQ42" s="42">
        <f t="shared" si="34"/>
        <v>-3.0759961788768228E-3</v>
      </c>
      <c r="BR42" s="43">
        <f t="shared" si="34"/>
        <v>-5.8450952899179618E-3</v>
      </c>
      <c r="BS42" s="54">
        <f>AVERAGE(BM42:BR42)</f>
        <v>-3.8254755046807014E-3</v>
      </c>
      <c r="BT42" s="20"/>
      <c r="BV42" s="26"/>
      <c r="BW42" s="41">
        <f>IFERROR(SQRT((BM42)^2),"")</f>
        <v>5.2408352353002846E-3</v>
      </c>
      <c r="BX42" s="42">
        <f>IFERROR(SQRT((BN42)^2),"")</f>
        <v>4.129912807386729E-3</v>
      </c>
      <c r="BY42" s="42">
        <f>IFERROR(SQRT((BO42)^2),"")</f>
        <v>2.0491708255213131E-3</v>
      </c>
      <c r="BZ42" s="42">
        <f t="shared" ref="BZ42:CB42" si="35">IFERROR(SQRT((BP42)^2),"")</f>
        <v>2.6118426910810952E-3</v>
      </c>
      <c r="CA42" s="42">
        <f t="shared" si="35"/>
        <v>3.0759961788768228E-3</v>
      </c>
      <c r="CB42" s="43">
        <f t="shared" si="35"/>
        <v>5.8450952899179618E-3</v>
      </c>
      <c r="CC42" s="54">
        <f>AVERAGE(BW42:CB42)</f>
        <v>3.8254755046807014E-3</v>
      </c>
      <c r="CD42" s="20"/>
    </row>
    <row r="43" spans="8:82" x14ac:dyDescent="0.3">
      <c r="I43" s="28"/>
      <c r="X43" s="27"/>
      <c r="Y43" s="21"/>
      <c r="Z43" s="21"/>
      <c r="AA43" s="21"/>
      <c r="AB43" s="21"/>
      <c r="AC43" s="21"/>
      <c r="AD43" s="21"/>
      <c r="AE43" s="21"/>
      <c r="AF43" s="22"/>
      <c r="AH43" s="27"/>
      <c r="AI43" s="21"/>
      <c r="AJ43" s="21"/>
      <c r="AK43" s="21"/>
      <c r="AL43" s="21"/>
      <c r="AM43" s="21"/>
      <c r="AN43" s="21"/>
      <c r="AO43" s="21"/>
      <c r="AP43" s="22"/>
      <c r="AR43" s="27"/>
      <c r="AS43" s="21"/>
      <c r="AT43" s="21"/>
      <c r="AU43" s="21"/>
      <c r="AV43" s="21"/>
      <c r="AW43" s="21"/>
      <c r="AX43" s="21"/>
      <c r="AY43" s="21"/>
      <c r="AZ43" s="22"/>
      <c r="BB43" s="27"/>
      <c r="BC43" s="21"/>
      <c r="BD43" s="21"/>
      <c r="BE43" s="21"/>
      <c r="BF43" s="21"/>
      <c r="BG43" s="21"/>
      <c r="BH43" s="21"/>
      <c r="BI43" s="21"/>
      <c r="BJ43" s="22"/>
      <c r="BL43" s="27"/>
      <c r="BM43" s="21"/>
      <c r="BN43" s="21"/>
      <c r="BO43" s="21"/>
      <c r="BP43" s="21"/>
      <c r="BQ43" s="21"/>
      <c r="BR43" s="21"/>
      <c r="BS43" s="21"/>
      <c r="BT43" s="22"/>
      <c r="BV43" s="27"/>
      <c r="BW43" s="21"/>
      <c r="BX43" s="21"/>
      <c r="BY43" s="21"/>
      <c r="BZ43" s="21"/>
      <c r="CA43" s="21"/>
      <c r="CB43" s="21"/>
      <c r="CC43" s="21"/>
      <c r="CD43" s="22"/>
    </row>
    <row r="44" spans="8:82" x14ac:dyDescent="0.3">
      <c r="I44" s="28"/>
    </row>
    <row r="45" spans="8:82" x14ac:dyDescent="0.3">
      <c r="I45" s="28"/>
    </row>
    <row r="46" spans="8:82" x14ac:dyDescent="0.3">
      <c r="I46" s="28"/>
    </row>
    <row r="47" spans="8:82" x14ac:dyDescent="0.3">
      <c r="I47" s="28"/>
    </row>
    <row r="48" spans="8:82" x14ac:dyDescent="0.3">
      <c r="I48" s="28"/>
    </row>
    <row r="49" spans="9:16" x14ac:dyDescent="0.3">
      <c r="I49" s="28"/>
    </row>
    <row r="50" spans="9:16" x14ac:dyDescent="0.3">
      <c r="I50" s="28"/>
    </row>
    <row r="51" spans="9:16" x14ac:dyDescent="0.3">
      <c r="I51" s="28"/>
    </row>
    <row r="52" spans="9:16" x14ac:dyDescent="0.3">
      <c r="I52" s="28"/>
    </row>
    <row r="53" spans="9:16" x14ac:dyDescent="0.3">
      <c r="I53" s="28"/>
    </row>
    <row r="54" spans="9:16" x14ac:dyDescent="0.3">
      <c r="I54" s="28"/>
      <c r="P54" s="1"/>
    </row>
    <row r="55" spans="9:16" x14ac:dyDescent="0.3">
      <c r="I55" s="28"/>
    </row>
    <row r="56" spans="9:16" x14ac:dyDescent="0.3">
      <c r="I56" s="28"/>
    </row>
    <row r="57" spans="9:16" x14ac:dyDescent="0.3">
      <c r="I57" s="28"/>
    </row>
    <row r="58" spans="9:16" x14ac:dyDescent="0.3">
      <c r="I58" s="28"/>
      <c r="P58" s="1"/>
    </row>
    <row r="59" spans="9:16" x14ac:dyDescent="0.3">
      <c r="I59" s="28"/>
    </row>
    <row r="60" spans="9:16" x14ac:dyDescent="0.3">
      <c r="I60" s="28"/>
    </row>
    <row r="61" spans="9:16" x14ac:dyDescent="0.3">
      <c r="I61" s="28"/>
    </row>
    <row r="62" spans="9:16" x14ac:dyDescent="0.3">
      <c r="I62" s="28"/>
    </row>
    <row r="63" spans="9:16" x14ac:dyDescent="0.3">
      <c r="I63" s="28"/>
    </row>
    <row r="64" spans="9:16" x14ac:dyDescent="0.3">
      <c r="I64" s="28"/>
    </row>
    <row r="65" spans="9:9" x14ac:dyDescent="0.3">
      <c r="I65" s="28"/>
    </row>
    <row r="66" spans="9:9" x14ac:dyDescent="0.3">
      <c r="I66" s="28"/>
    </row>
    <row r="67" spans="9:9" x14ac:dyDescent="0.3">
      <c r="I67" s="28"/>
    </row>
    <row r="68" spans="9:9" x14ac:dyDescent="0.3">
      <c r="I68" s="28"/>
    </row>
    <row r="69" spans="9:9" x14ac:dyDescent="0.3">
      <c r="I69" s="28"/>
    </row>
    <row r="70" spans="9:9" x14ac:dyDescent="0.3">
      <c r="I70" s="28"/>
    </row>
    <row r="71" spans="9:9" x14ac:dyDescent="0.3">
      <c r="I71" s="28"/>
    </row>
    <row r="72" spans="9:9" x14ac:dyDescent="0.3">
      <c r="I72" s="28"/>
    </row>
    <row r="73" spans="9:9" x14ac:dyDescent="0.3">
      <c r="I73" s="28"/>
    </row>
    <row r="74" spans="9:9" x14ac:dyDescent="0.3">
      <c r="I74" s="28"/>
    </row>
    <row r="75" spans="9:9" x14ac:dyDescent="0.3">
      <c r="I75" s="28"/>
    </row>
    <row r="76" spans="9:9" x14ac:dyDescent="0.3">
      <c r="I76" s="28"/>
    </row>
    <row r="77" spans="9:9" x14ac:dyDescent="0.3">
      <c r="I77" s="28"/>
    </row>
    <row r="78" spans="9:9" x14ac:dyDescent="0.3">
      <c r="I78" s="28"/>
    </row>
    <row r="79" spans="9:9" x14ac:dyDescent="0.3">
      <c r="I79" s="28"/>
    </row>
    <row r="80" spans="9:9" x14ac:dyDescent="0.3">
      <c r="I80" s="28"/>
    </row>
    <row r="81" spans="9:9" x14ac:dyDescent="0.3">
      <c r="I81" s="28"/>
    </row>
    <row r="82" spans="9:9" x14ac:dyDescent="0.3">
      <c r="I82" s="28"/>
    </row>
    <row r="83" spans="9:9" x14ac:dyDescent="0.3">
      <c r="I83" s="28"/>
    </row>
    <row r="84" spans="9:9" x14ac:dyDescent="0.3">
      <c r="I84" s="28"/>
    </row>
    <row r="85" spans="9:9" x14ac:dyDescent="0.3">
      <c r="I85" s="28"/>
    </row>
    <row r="86" spans="9:9" x14ac:dyDescent="0.3">
      <c r="I86" s="28"/>
    </row>
    <row r="87" spans="9:9" x14ac:dyDescent="0.3">
      <c r="I87" s="28"/>
    </row>
    <row r="88" spans="9:9" x14ac:dyDescent="0.3">
      <c r="I88" s="28"/>
    </row>
    <row r="89" spans="9:9" x14ac:dyDescent="0.3">
      <c r="I89" s="28"/>
    </row>
    <row r="90" spans="9:9" x14ac:dyDescent="0.3">
      <c r="I90" s="28"/>
    </row>
    <row r="91" spans="9:9" x14ac:dyDescent="0.3">
      <c r="I91" s="28"/>
    </row>
    <row r="92" spans="9:9" x14ac:dyDescent="0.3">
      <c r="I92" s="28"/>
    </row>
    <row r="93" spans="9:9" x14ac:dyDescent="0.3">
      <c r="I93" s="28"/>
    </row>
    <row r="94" spans="9:9" x14ac:dyDescent="0.3">
      <c r="I94" s="28"/>
    </row>
    <row r="95" spans="9:9" x14ac:dyDescent="0.3">
      <c r="I95" s="28"/>
    </row>
    <row r="96" spans="9:9" x14ac:dyDescent="0.3">
      <c r="I96" s="28"/>
    </row>
    <row r="97" spans="9:9" x14ac:dyDescent="0.3">
      <c r="I97" s="28"/>
    </row>
    <row r="98" spans="9:9" x14ac:dyDescent="0.3">
      <c r="I98" s="28"/>
    </row>
    <row r="99" spans="9:9" x14ac:dyDescent="0.3">
      <c r="I99" s="28"/>
    </row>
    <row r="100" spans="9:9" x14ac:dyDescent="0.3">
      <c r="I100" s="28"/>
    </row>
    <row r="101" spans="9:9" x14ac:dyDescent="0.3">
      <c r="I101" s="28"/>
    </row>
    <row r="102" spans="9:9" x14ac:dyDescent="0.3">
      <c r="I102" s="28"/>
    </row>
    <row r="103" spans="9:9" x14ac:dyDescent="0.3">
      <c r="I103" s="28"/>
    </row>
    <row r="104" spans="9:9" x14ac:dyDescent="0.3">
      <c r="I104" s="28"/>
    </row>
    <row r="105" spans="9:9" x14ac:dyDescent="0.3">
      <c r="I105" s="28"/>
    </row>
    <row r="106" spans="9:9" x14ac:dyDescent="0.3">
      <c r="I106" s="28"/>
    </row>
    <row r="107" spans="9:9" x14ac:dyDescent="0.3">
      <c r="I107" s="28"/>
    </row>
    <row r="108" spans="9:9" x14ac:dyDescent="0.3">
      <c r="I108" s="28"/>
    </row>
    <row r="109" spans="9:9" x14ac:dyDescent="0.3">
      <c r="I109" s="28"/>
    </row>
    <row r="110" spans="9:9" x14ac:dyDescent="0.3">
      <c r="I110" s="28"/>
    </row>
    <row r="111" spans="9:9" x14ac:dyDescent="0.3">
      <c r="I111" s="28"/>
    </row>
    <row r="112" spans="9:9" x14ac:dyDescent="0.3">
      <c r="I112" s="28"/>
    </row>
    <row r="113" spans="9:9" x14ac:dyDescent="0.3">
      <c r="I113" s="28"/>
    </row>
    <row r="114" spans="9:9" x14ac:dyDescent="0.3">
      <c r="I114" s="28"/>
    </row>
    <row r="115" spans="9:9" x14ac:dyDescent="0.3">
      <c r="I115" s="28"/>
    </row>
    <row r="116" spans="9:9" x14ac:dyDescent="0.3">
      <c r="I116" s="28"/>
    </row>
    <row r="117" spans="9:9" x14ac:dyDescent="0.3">
      <c r="I117" s="28"/>
    </row>
    <row r="118" spans="9:9" x14ac:dyDescent="0.3">
      <c r="I118" s="28"/>
    </row>
    <row r="119" spans="9:9" x14ac:dyDescent="0.3">
      <c r="I119" s="28"/>
    </row>
    <row r="120" spans="9:9" x14ac:dyDescent="0.3">
      <c r="I120" s="28"/>
    </row>
    <row r="121" spans="9:9" x14ac:dyDescent="0.3">
      <c r="I121" s="28"/>
    </row>
    <row r="122" spans="9:9" x14ac:dyDescent="0.3">
      <c r="I122" s="28"/>
    </row>
    <row r="123" spans="9:9" x14ac:dyDescent="0.3">
      <c r="I123" s="28"/>
    </row>
    <row r="124" spans="9:9" x14ac:dyDescent="0.3">
      <c r="I124" s="28"/>
    </row>
    <row r="125" spans="9:9" x14ac:dyDescent="0.3">
      <c r="I125" s="28"/>
    </row>
    <row r="126" spans="9:9" x14ac:dyDescent="0.3">
      <c r="I126" s="28"/>
    </row>
    <row r="127" spans="9:9" x14ac:dyDescent="0.3">
      <c r="I127" s="28"/>
    </row>
    <row r="128" spans="9:9" x14ac:dyDescent="0.3">
      <c r="I128" s="28"/>
    </row>
    <row r="129" spans="9:9" x14ac:dyDescent="0.3">
      <c r="I129" s="28"/>
    </row>
    <row r="130" spans="9:9" x14ac:dyDescent="0.3">
      <c r="I130" s="28"/>
    </row>
    <row r="131" spans="9:9" x14ac:dyDescent="0.3">
      <c r="I131" s="28"/>
    </row>
    <row r="132" spans="9:9" x14ac:dyDescent="0.3">
      <c r="I132" s="28"/>
    </row>
    <row r="133" spans="9:9" x14ac:dyDescent="0.3">
      <c r="I133" s="28"/>
    </row>
    <row r="134" spans="9:9" x14ac:dyDescent="0.3">
      <c r="I134" s="28"/>
    </row>
    <row r="135" spans="9:9" x14ac:dyDescent="0.3">
      <c r="I135" s="28"/>
    </row>
    <row r="136" spans="9:9" x14ac:dyDescent="0.3">
      <c r="I136" s="28"/>
    </row>
    <row r="137" spans="9:9" x14ac:dyDescent="0.3">
      <c r="I137" s="28"/>
    </row>
    <row r="138" spans="9:9" x14ac:dyDescent="0.3">
      <c r="I138" s="28"/>
    </row>
    <row r="139" spans="9:9" x14ac:dyDescent="0.3">
      <c r="I139" s="28"/>
    </row>
    <row r="140" spans="9:9" x14ac:dyDescent="0.3">
      <c r="I140" s="28"/>
    </row>
    <row r="141" spans="9:9" x14ac:dyDescent="0.3">
      <c r="I141" s="28"/>
    </row>
    <row r="142" spans="9:9" x14ac:dyDescent="0.3">
      <c r="I142" s="28"/>
    </row>
    <row r="143" spans="9:9" x14ac:dyDescent="0.3">
      <c r="I143" s="28"/>
    </row>
    <row r="144" spans="9:9" x14ac:dyDescent="0.3">
      <c r="I144" s="28"/>
    </row>
    <row r="145" spans="9:9" x14ac:dyDescent="0.3">
      <c r="I145" s="28"/>
    </row>
    <row r="146" spans="9:9" x14ac:dyDescent="0.3">
      <c r="I146" s="28"/>
    </row>
    <row r="147" spans="9:9" x14ac:dyDescent="0.3">
      <c r="I147" s="28"/>
    </row>
    <row r="148" spans="9:9" x14ac:dyDescent="0.3">
      <c r="I148" s="28"/>
    </row>
    <row r="149" spans="9:9" x14ac:dyDescent="0.3">
      <c r="I149" s="28"/>
    </row>
    <row r="150" spans="9:9" x14ac:dyDescent="0.3">
      <c r="I150" s="28"/>
    </row>
    <row r="151" spans="9:9" x14ac:dyDescent="0.3">
      <c r="I151" s="28"/>
    </row>
    <row r="152" spans="9:9" x14ac:dyDescent="0.3">
      <c r="I152" s="28"/>
    </row>
    <row r="153" spans="9:9" x14ac:dyDescent="0.3">
      <c r="I153" s="28"/>
    </row>
    <row r="154" spans="9:9" x14ac:dyDescent="0.3">
      <c r="I154" s="28"/>
    </row>
    <row r="155" spans="9:9" x14ac:dyDescent="0.3">
      <c r="I155" s="28"/>
    </row>
    <row r="156" spans="9:9" x14ac:dyDescent="0.3">
      <c r="I156" s="28"/>
    </row>
    <row r="157" spans="9:9" x14ac:dyDescent="0.3">
      <c r="I157" s="28"/>
    </row>
    <row r="158" spans="9:9" x14ac:dyDescent="0.3">
      <c r="I158" s="28"/>
    </row>
    <row r="159" spans="9:9" x14ac:dyDescent="0.3">
      <c r="I159" s="28"/>
    </row>
    <row r="160" spans="9:9" x14ac:dyDescent="0.3">
      <c r="I160" s="28"/>
    </row>
  </sheetData>
  <mergeCells count="37">
    <mergeCell ref="D20:E20"/>
    <mergeCell ref="BM3:BS3"/>
    <mergeCell ref="BW3:CC3"/>
    <mergeCell ref="J4:K4"/>
    <mergeCell ref="L4:M4"/>
    <mergeCell ref="N4:O4"/>
    <mergeCell ref="P4:Q4"/>
    <mergeCell ref="R4:S4"/>
    <mergeCell ref="T4:U4"/>
    <mergeCell ref="B2:F3"/>
    <mergeCell ref="I3:U3"/>
    <mergeCell ref="Y3:AE3"/>
    <mergeCell ref="AI3:AO3"/>
    <mergeCell ref="AS3:AY3"/>
    <mergeCell ref="BC3:BI3"/>
    <mergeCell ref="C7:E7"/>
    <mergeCell ref="C16:E16"/>
    <mergeCell ref="C17:E17"/>
    <mergeCell ref="D18:E18"/>
    <mergeCell ref="D19:E19"/>
    <mergeCell ref="Y40:AE40"/>
    <mergeCell ref="D21:E21"/>
    <mergeCell ref="C22:E22"/>
    <mergeCell ref="D23:E23"/>
    <mergeCell ref="D24:E24"/>
    <mergeCell ref="D25:E25"/>
    <mergeCell ref="D26:E26"/>
    <mergeCell ref="C27:E27"/>
    <mergeCell ref="D28:E28"/>
    <mergeCell ref="D29:E29"/>
    <mergeCell ref="D30:E30"/>
    <mergeCell ref="D31:E31"/>
    <mergeCell ref="AI40:AO40"/>
    <mergeCell ref="AS40:AY40"/>
    <mergeCell ref="BC40:BI40"/>
    <mergeCell ref="BM40:BS40"/>
    <mergeCell ref="BW40:CC40"/>
  </mergeCells>
  <pageMargins left="0.7" right="0.7" top="0.75" bottom="0.75" header="0.3" footer="0.3"/>
  <pageSetup paperSize="9"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95160-BE1E-4C02-99D7-7605A64B4CE1}">
  <sheetPr codeName="Sheet22"/>
  <dimension ref="B2:CH160"/>
  <sheetViews>
    <sheetView showGridLines="0" topLeftCell="BG7" workbookViewId="0">
      <selection activeCell="J32" sqref="J32"/>
    </sheetView>
  </sheetViews>
  <sheetFormatPr defaultRowHeight="14.4" x14ac:dyDescent="0.3"/>
  <cols>
    <col min="1" max="2" width="2.88671875" customWidth="1"/>
    <col min="3" max="5" width="10.33203125" customWidth="1"/>
    <col min="6" max="8" width="2.88671875" customWidth="1"/>
    <col min="9" max="9" width="18.5546875" bestFit="1" customWidth="1"/>
    <col min="10" max="21" width="11.33203125" bestFit="1" customWidth="1"/>
    <col min="22" max="24" width="2.88671875" customWidth="1"/>
    <col min="25" max="31" width="12.88671875" customWidth="1"/>
    <col min="32" max="34" width="2.88671875" customWidth="1"/>
    <col min="35" max="41" width="12.88671875" customWidth="1"/>
    <col min="42" max="44" width="2.88671875" customWidth="1"/>
    <col min="45" max="51" width="12.88671875" customWidth="1"/>
    <col min="52" max="54" width="2.88671875" customWidth="1"/>
    <col min="55" max="61" width="12.88671875" customWidth="1"/>
    <col min="62" max="64" width="2.88671875" customWidth="1"/>
    <col min="65" max="71" width="12.88671875" customWidth="1"/>
    <col min="72" max="74" width="2.88671875" customWidth="1"/>
    <col min="75" max="81" width="12.88671875" customWidth="1"/>
    <col min="82" max="83" width="2.88671875" customWidth="1"/>
  </cols>
  <sheetData>
    <row r="2" spans="2:86" x14ac:dyDescent="0.3">
      <c r="B2" s="128" t="str">
        <f>_xll.TR("XAUAUD=R;XAUCAD=R;XAUEUR=R;XAUGBP=R;XAUNZD=R;XAU=","OPEN_PRC;CF_LAST","CH=Fd RH=IN",C8)</f>
        <v>Updated at 12:45:12</v>
      </c>
      <c r="C2" s="129"/>
      <c r="D2" s="129"/>
      <c r="E2" s="129"/>
      <c r="F2" s="130"/>
      <c r="G2" s="2"/>
      <c r="H2" s="23"/>
      <c r="I2" s="64" t="str">
        <f>_xll.RHistory("XAUAUD=R;XAUCAD=R;XAUEUR=R;XAUGBP=R;XAUNZD=R;XAU=",".Timestamp;.Open;.Close","NBROWS:32 INTERVAL:1D",,"TSREPEAT:NO CH:Fd",I5)</f>
        <v>Updated at 12:09:16</v>
      </c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X2" s="23"/>
      <c r="Y2" s="24"/>
      <c r="Z2" s="24"/>
      <c r="AA2" s="24"/>
      <c r="AB2" s="24"/>
      <c r="AC2" s="24"/>
      <c r="AD2" s="24"/>
      <c r="AE2" s="24"/>
      <c r="AF2" s="25"/>
      <c r="AH2" s="23"/>
      <c r="AI2" s="24"/>
      <c r="AJ2" s="24"/>
      <c r="AK2" s="24"/>
      <c r="AL2" s="24"/>
      <c r="AM2" s="24"/>
      <c r="AN2" s="24"/>
      <c r="AO2" s="24"/>
      <c r="AP2" s="25"/>
      <c r="AR2" s="23"/>
      <c r="AS2" s="24"/>
      <c r="AT2" s="24"/>
      <c r="AU2" s="24"/>
      <c r="AV2" s="24"/>
      <c r="AW2" s="24"/>
      <c r="AX2" s="24"/>
      <c r="AY2" s="24"/>
      <c r="AZ2" s="25"/>
      <c r="BB2" s="23"/>
      <c r="BC2" s="24"/>
      <c r="BD2" s="24"/>
      <c r="BE2" s="24"/>
      <c r="BF2" s="24"/>
      <c r="BG2" s="24"/>
      <c r="BH2" s="24"/>
      <c r="BI2" s="24"/>
      <c r="BJ2" s="25"/>
      <c r="BL2" s="23"/>
      <c r="BM2" s="24"/>
      <c r="BN2" s="24"/>
      <c r="BO2" s="24"/>
      <c r="BP2" s="24"/>
      <c r="BQ2" s="24"/>
      <c r="BR2" s="24"/>
      <c r="BS2" s="24"/>
      <c r="BT2" s="25"/>
      <c r="BV2" s="23"/>
      <c r="BW2" s="24"/>
      <c r="BX2" s="24"/>
      <c r="BY2" s="24"/>
      <c r="BZ2" s="24"/>
      <c r="CA2" s="24"/>
      <c r="CB2" s="24"/>
      <c r="CC2" s="24"/>
      <c r="CD2" s="25"/>
      <c r="CF2" s="2"/>
      <c r="CG2" s="2"/>
      <c r="CH2" s="2"/>
    </row>
    <row r="3" spans="2:86" ht="18" x14ac:dyDescent="0.35">
      <c r="B3" s="219"/>
      <c r="C3" s="220"/>
      <c r="D3" s="220"/>
      <c r="E3" s="220"/>
      <c r="F3" s="221"/>
      <c r="G3" s="2"/>
      <c r="H3" s="26"/>
      <c r="I3" s="211" t="s">
        <v>108</v>
      </c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3"/>
      <c r="V3" s="20"/>
      <c r="X3" s="26"/>
      <c r="Y3" s="211" t="s">
        <v>23</v>
      </c>
      <c r="Z3" s="212"/>
      <c r="AA3" s="212"/>
      <c r="AB3" s="212"/>
      <c r="AC3" s="212"/>
      <c r="AD3" s="212"/>
      <c r="AE3" s="213"/>
      <c r="AF3" s="20"/>
      <c r="AH3" s="26"/>
      <c r="AI3" s="214" t="s">
        <v>28</v>
      </c>
      <c r="AJ3" s="215"/>
      <c r="AK3" s="215"/>
      <c r="AL3" s="215"/>
      <c r="AM3" s="215"/>
      <c r="AN3" s="215"/>
      <c r="AO3" s="216"/>
      <c r="AP3" s="20"/>
      <c r="AR3" s="26"/>
      <c r="AS3" s="211" t="s">
        <v>29</v>
      </c>
      <c r="AT3" s="212"/>
      <c r="AU3" s="212"/>
      <c r="AV3" s="212"/>
      <c r="AW3" s="212"/>
      <c r="AX3" s="212"/>
      <c r="AY3" s="213"/>
      <c r="AZ3" s="20"/>
      <c r="BB3" s="26"/>
      <c r="BC3" s="214" t="s">
        <v>30</v>
      </c>
      <c r="BD3" s="215"/>
      <c r="BE3" s="215"/>
      <c r="BF3" s="215"/>
      <c r="BG3" s="215"/>
      <c r="BH3" s="215"/>
      <c r="BI3" s="216"/>
      <c r="BJ3" s="20"/>
      <c r="BL3" s="26"/>
      <c r="BM3" s="211" t="s">
        <v>31</v>
      </c>
      <c r="BN3" s="212"/>
      <c r="BO3" s="212"/>
      <c r="BP3" s="212"/>
      <c r="BQ3" s="212"/>
      <c r="BR3" s="212"/>
      <c r="BS3" s="213"/>
      <c r="BT3" s="20"/>
      <c r="BV3" s="26"/>
      <c r="BW3" s="214" t="s">
        <v>32</v>
      </c>
      <c r="BX3" s="215"/>
      <c r="BY3" s="215"/>
      <c r="BZ3" s="215"/>
      <c r="CA3" s="215"/>
      <c r="CB3" s="215"/>
      <c r="CC3" s="216"/>
      <c r="CD3" s="20"/>
      <c r="CF3" s="134" t="s">
        <v>119</v>
      </c>
      <c r="CG3" s="135"/>
      <c r="CH3" s="136"/>
    </row>
    <row r="4" spans="2:86" x14ac:dyDescent="0.3">
      <c r="G4" s="2"/>
      <c r="H4" s="26"/>
      <c r="I4" s="27"/>
      <c r="J4" s="217" t="s">
        <v>101</v>
      </c>
      <c r="K4" s="217"/>
      <c r="L4" s="217" t="s">
        <v>102</v>
      </c>
      <c r="M4" s="217"/>
      <c r="N4" s="217" t="s">
        <v>103</v>
      </c>
      <c r="O4" s="217"/>
      <c r="P4" s="217" t="s">
        <v>104</v>
      </c>
      <c r="Q4" s="217"/>
      <c r="R4" s="217" t="s">
        <v>105</v>
      </c>
      <c r="S4" s="217"/>
      <c r="T4" s="217" t="s">
        <v>106</v>
      </c>
      <c r="U4" s="218"/>
      <c r="V4" s="20"/>
      <c r="X4" s="26"/>
      <c r="Y4" s="33" t="s">
        <v>101</v>
      </c>
      <c r="Z4" s="34" t="s">
        <v>102</v>
      </c>
      <c r="AA4" s="34" t="s">
        <v>103</v>
      </c>
      <c r="AB4" s="34" t="s">
        <v>104</v>
      </c>
      <c r="AC4" s="34" t="s">
        <v>105</v>
      </c>
      <c r="AD4" s="35" t="s">
        <v>106</v>
      </c>
      <c r="AE4" s="36" t="s">
        <v>9</v>
      </c>
      <c r="AF4" s="20"/>
      <c r="AH4" s="26"/>
      <c r="AI4" s="33" t="s">
        <v>101</v>
      </c>
      <c r="AJ4" s="34" t="s">
        <v>102</v>
      </c>
      <c r="AK4" s="34" t="s">
        <v>103</v>
      </c>
      <c r="AL4" s="34" t="s">
        <v>104</v>
      </c>
      <c r="AM4" s="34" t="s">
        <v>105</v>
      </c>
      <c r="AN4" s="35" t="s">
        <v>106</v>
      </c>
      <c r="AO4" s="36" t="s">
        <v>9</v>
      </c>
      <c r="AP4" s="20"/>
      <c r="AR4" s="26"/>
      <c r="AS4" s="33" t="s">
        <v>101</v>
      </c>
      <c r="AT4" s="34" t="s">
        <v>102</v>
      </c>
      <c r="AU4" s="34" t="s">
        <v>103</v>
      </c>
      <c r="AV4" s="34" t="s">
        <v>104</v>
      </c>
      <c r="AW4" s="34" t="s">
        <v>105</v>
      </c>
      <c r="AX4" s="35" t="s">
        <v>106</v>
      </c>
      <c r="AY4" s="36" t="s">
        <v>9</v>
      </c>
      <c r="AZ4" s="20"/>
      <c r="BB4" s="26"/>
      <c r="BC4" s="33" t="s">
        <v>101</v>
      </c>
      <c r="BD4" s="34" t="s">
        <v>102</v>
      </c>
      <c r="BE4" s="34" t="s">
        <v>103</v>
      </c>
      <c r="BF4" s="34" t="s">
        <v>104</v>
      </c>
      <c r="BG4" s="34" t="s">
        <v>105</v>
      </c>
      <c r="BH4" s="35" t="s">
        <v>106</v>
      </c>
      <c r="BI4" s="36" t="s">
        <v>9</v>
      </c>
      <c r="BJ4" s="20"/>
      <c r="BL4" s="26"/>
      <c r="BM4" s="33" t="s">
        <v>101</v>
      </c>
      <c r="BN4" s="34" t="s">
        <v>102</v>
      </c>
      <c r="BO4" s="34" t="s">
        <v>103</v>
      </c>
      <c r="BP4" s="34" t="s">
        <v>104</v>
      </c>
      <c r="BQ4" s="34" t="s">
        <v>105</v>
      </c>
      <c r="BR4" s="35" t="s">
        <v>106</v>
      </c>
      <c r="BS4" s="36" t="s">
        <v>9</v>
      </c>
      <c r="BT4" s="20"/>
      <c r="BV4" s="26"/>
      <c r="BW4" s="33" t="s">
        <v>101</v>
      </c>
      <c r="BX4" s="34" t="s">
        <v>102</v>
      </c>
      <c r="BY4" s="34" t="s">
        <v>103</v>
      </c>
      <c r="BZ4" s="34" t="s">
        <v>104</v>
      </c>
      <c r="CA4" s="34" t="s">
        <v>105</v>
      </c>
      <c r="CB4" s="35" t="s">
        <v>106</v>
      </c>
      <c r="CC4" s="36" t="s">
        <v>9</v>
      </c>
      <c r="CD4" s="20"/>
      <c r="CF4" s="33" t="s">
        <v>116</v>
      </c>
      <c r="CG4" s="34" t="s">
        <v>117</v>
      </c>
      <c r="CH4" s="35" t="s">
        <v>118</v>
      </c>
    </row>
    <row r="5" spans="2:86" hidden="1" x14ac:dyDescent="0.3">
      <c r="G5" s="2"/>
      <c r="H5" s="26"/>
      <c r="I5" s="110" t="s">
        <v>22</v>
      </c>
      <c r="J5" s="111" t="s">
        <v>199</v>
      </c>
      <c r="K5" s="111" t="s">
        <v>200</v>
      </c>
      <c r="L5" s="111" t="s">
        <v>199</v>
      </c>
      <c r="M5" s="111" t="s">
        <v>200</v>
      </c>
      <c r="N5" s="111" t="s">
        <v>199</v>
      </c>
      <c r="O5" s="111" t="s">
        <v>200</v>
      </c>
      <c r="P5" s="111" t="s">
        <v>199</v>
      </c>
      <c r="Q5" s="111" t="s">
        <v>200</v>
      </c>
      <c r="R5" s="111" t="s">
        <v>199</v>
      </c>
      <c r="S5" s="111" t="s">
        <v>200</v>
      </c>
      <c r="T5" s="111" t="s">
        <v>199</v>
      </c>
      <c r="U5" s="112" t="s">
        <v>200</v>
      </c>
      <c r="V5" s="20"/>
      <c r="X5" s="26"/>
      <c r="Y5" s="26"/>
      <c r="Z5" s="19"/>
      <c r="AA5" s="19"/>
      <c r="AB5" s="19"/>
      <c r="AC5" s="19"/>
      <c r="AD5" s="20"/>
      <c r="AE5" s="17"/>
      <c r="AF5" s="20"/>
      <c r="AH5" s="26"/>
      <c r="AI5" s="26"/>
      <c r="AJ5" s="19"/>
      <c r="AK5" s="19"/>
      <c r="AL5" s="19"/>
      <c r="AM5" s="19"/>
      <c r="AN5" s="20"/>
      <c r="AO5" s="17"/>
      <c r="AP5" s="20"/>
      <c r="AR5" s="26"/>
      <c r="AS5" s="26"/>
      <c r="AT5" s="19"/>
      <c r="AU5" s="19"/>
      <c r="AV5" s="19"/>
      <c r="AW5" s="19"/>
      <c r="AX5" s="20"/>
      <c r="AY5" s="17"/>
      <c r="AZ5" s="20"/>
      <c r="BB5" s="26"/>
      <c r="BC5" s="26"/>
      <c r="BD5" s="19"/>
      <c r="BE5" s="19"/>
      <c r="BF5" s="19"/>
      <c r="BG5" s="19"/>
      <c r="BH5" s="20"/>
      <c r="BI5" s="17"/>
      <c r="BJ5" s="20"/>
      <c r="BL5" s="26"/>
      <c r="BM5" s="26"/>
      <c r="BN5" s="19"/>
      <c r="BO5" s="19"/>
      <c r="BP5" s="19"/>
      <c r="BQ5" s="19"/>
      <c r="BR5" s="20"/>
      <c r="BS5" s="17"/>
      <c r="BT5" s="20"/>
      <c r="BV5" s="26"/>
      <c r="BW5" s="26"/>
      <c r="BX5" s="19"/>
      <c r="BY5" s="19"/>
      <c r="BZ5" s="19"/>
      <c r="CA5" s="19"/>
      <c r="CB5" s="20"/>
      <c r="CC5" s="17"/>
      <c r="CD5" s="20"/>
      <c r="CF5" s="4"/>
      <c r="CG5" s="5"/>
      <c r="CH5" s="6"/>
    </row>
    <row r="6" spans="2:86" x14ac:dyDescent="0.3">
      <c r="B6" s="23"/>
      <c r="C6" s="63"/>
      <c r="D6" s="24"/>
      <c r="E6" s="24"/>
      <c r="F6" s="25"/>
      <c r="G6" s="2"/>
      <c r="H6" s="26"/>
      <c r="I6" s="29">
        <v>44804</v>
      </c>
      <c r="J6" s="5">
        <v>2515.11</v>
      </c>
      <c r="K6" s="5">
        <v>2495.77</v>
      </c>
      <c r="L6" s="5">
        <v>2256.54</v>
      </c>
      <c r="M6" s="5">
        <v>2244.2199999999998</v>
      </c>
      <c r="N6" s="5">
        <v>1720.78</v>
      </c>
      <c r="O6" s="5">
        <v>1714.33</v>
      </c>
      <c r="P6" s="5">
        <v>1478.6</v>
      </c>
      <c r="Q6" s="5">
        <v>1471.71</v>
      </c>
      <c r="R6" s="5">
        <v>2811.29</v>
      </c>
      <c r="S6" s="5">
        <v>2796.73</v>
      </c>
      <c r="T6" s="5">
        <v>1723.5551</v>
      </c>
      <c r="U6" s="6">
        <v>1712.29</v>
      </c>
      <c r="V6" s="20"/>
      <c r="X6" s="26"/>
      <c r="Y6" s="37">
        <f t="shared" ref="Y6:Y36" si="0">IF(OR(K6="",K7=""),"",(K6-K7)/K7)</f>
        <v>-7.4487969775303316E-3</v>
      </c>
      <c r="Z6" s="38">
        <f>IF(OR(M6="",M7=""),"",(M6-M7)/M7)</f>
        <v>-5.2216312056738478E-3</v>
      </c>
      <c r="AA6" s="38">
        <f>IF(OR(O6="",O7=""),"",(O6-O7)/O7)</f>
        <v>-3.5514170793518678E-3</v>
      </c>
      <c r="AB6" s="38">
        <f>IF(OR(Q6="",Q7=""),"",(Q6-Q7)/Q7)</f>
        <v>-4.4174153046866362E-3</v>
      </c>
      <c r="AC6" s="38">
        <f>IF(OR(S6="",S7=""),"",(S6-S7)/S7)</f>
        <v>-4.9419700991239915E-3</v>
      </c>
      <c r="AD6" s="39">
        <f t="shared" ref="AD6:AD36" si="1">IF(OR(U6="",U7=""),"",(U6-U7)/U7)</f>
        <v>-6.5329124809738841E-3</v>
      </c>
      <c r="AE6" s="40">
        <f t="shared" ref="AE6:AE34" si="2">AVERAGE(Y6:AD6)</f>
        <v>-5.3523571912234254E-3</v>
      </c>
      <c r="AF6" s="20"/>
      <c r="AH6" s="26"/>
      <c r="AI6" s="37">
        <f t="shared" ref="AI6:AI36" si="3">IF(OR(K6="",K7=""),"",SQRT(((K6-K7)/K7)^2))</f>
        <v>7.4487969775303316E-3</v>
      </c>
      <c r="AJ6" s="38">
        <f t="shared" ref="AJ6:AJ36" si="4">IF(OR(M6="",M7=""),"",SQRT(((M6-M7)/M7)^2))</f>
        <v>5.2216312056738478E-3</v>
      </c>
      <c r="AK6" s="38">
        <f t="shared" ref="AK6:AK36" si="5">IF(OR(O6="",O7=""),"",SQRT(((O6-O7)/O7)^2))</f>
        <v>3.5514170793518678E-3</v>
      </c>
      <c r="AL6" s="38">
        <f t="shared" ref="AL6:AL36" si="6">IF(OR(Q6="",Q7=""),"",SQRT(((Q6-Q7)/Q7)^2))</f>
        <v>4.4174153046866362E-3</v>
      </c>
      <c r="AM6" s="38">
        <f t="shared" ref="AM6:AM36" si="7">IF(OR(S6="",S7=""),"",SQRT(((S6-S7)/S7)^2))</f>
        <v>4.9419700991239915E-3</v>
      </c>
      <c r="AN6" s="39">
        <f t="shared" ref="AN6:AN36" si="8">IF(OR(U6="",U7=""),"",SQRT(((U6-U7)/U7)^2))</f>
        <v>6.5329124809738841E-3</v>
      </c>
      <c r="AO6" s="40">
        <f t="shared" ref="AO6:AO36" si="9">AVERAGE(AI6:AN6)</f>
        <v>5.3523571912234254E-3</v>
      </c>
      <c r="AP6" s="20"/>
      <c r="AR6" s="26"/>
      <c r="AS6" s="37">
        <f t="shared" ref="AS6:AS36" si="10">IFERROR((K6-J6)/J6,"")</f>
        <v>-7.6895245138384185E-3</v>
      </c>
      <c r="AT6" s="38">
        <f t="shared" ref="AT6:AT36" si="11">IFERROR((M6-L6)/L6,"")</f>
        <v>-5.4596860680511594E-3</v>
      </c>
      <c r="AU6" s="38">
        <f t="shared" ref="AU6:AU36" si="12">IFERROR((O6-N6)/N6,"")</f>
        <v>-3.7483001894489973E-3</v>
      </c>
      <c r="AV6" s="38">
        <f t="shared" ref="AV6:AV36" si="13">IFERROR((Q6-P6)/P6,"")</f>
        <v>-4.6598133369402635E-3</v>
      </c>
      <c r="AW6" s="38">
        <f t="shared" ref="AW6:AW36" si="14">IFERROR((S6-R6)/R6,"")</f>
        <v>-5.1791170601396316E-3</v>
      </c>
      <c r="AX6" s="39">
        <f t="shared" ref="AX6:AX36" si="15">IFERROR((U6-T6)/T6,"")</f>
        <v>-6.5359674315025231E-3</v>
      </c>
      <c r="AY6" s="40">
        <f t="shared" ref="AY6:AY36" si="16">AVERAGE(AS6:AX6)</f>
        <v>-5.5454014333201655E-3</v>
      </c>
      <c r="AZ6" s="20"/>
      <c r="BB6" s="26"/>
      <c r="BC6" s="37">
        <f t="shared" ref="BC6:BC36" si="17">IFERROR(SQRT(((K6-J6)/J6)^2),"")</f>
        <v>7.6895245138384185E-3</v>
      </c>
      <c r="BD6" s="38">
        <f t="shared" ref="BD6:BD36" si="18">IFERROR(SQRT(((M6-L6)/L6)^2),"")</f>
        <v>5.4596860680511594E-3</v>
      </c>
      <c r="BE6" s="38">
        <f t="shared" ref="BE6:BE36" si="19">IFERROR(SQRT(((O6-N6)/N6)^2),"")</f>
        <v>3.7483001894489973E-3</v>
      </c>
      <c r="BF6" s="38">
        <f t="shared" ref="BF6:BF36" si="20">IFERROR(SQRT(((Q6-P6)/P6)^2),"")</f>
        <v>4.6598133369402635E-3</v>
      </c>
      <c r="BG6" s="38">
        <f t="shared" ref="BG6:BG36" si="21">IFERROR(SQRT(((S6-R6)/R6)^2),"")</f>
        <v>5.1791170601396316E-3</v>
      </c>
      <c r="BH6" s="39">
        <f t="shared" ref="BH6:BH36" si="22">IFERROR(SQRT(((U6-T6)/T6)^2),"")</f>
        <v>6.5359674315025231E-3</v>
      </c>
      <c r="BI6" s="40">
        <f t="shared" ref="BI6:BI36" si="23">AVERAGE(BC6:BH6)</f>
        <v>5.5454014333201655E-3</v>
      </c>
      <c r="BJ6" s="20"/>
      <c r="BL6" s="26"/>
      <c r="BM6" s="83">
        <f t="shared" ref="BM6:BR36" si="24">IFERROR(AVERAGE(Y6,AS6),"")</f>
        <v>-7.5691607456843755E-3</v>
      </c>
      <c r="BN6" s="49">
        <f t="shared" si="24"/>
        <v>-5.3406586368625036E-3</v>
      </c>
      <c r="BO6" s="49">
        <f t="shared" si="24"/>
        <v>-3.6498586344004325E-3</v>
      </c>
      <c r="BP6" s="49">
        <f t="shared" si="24"/>
        <v>-4.5386143208134503E-3</v>
      </c>
      <c r="BQ6" s="49">
        <f t="shared" si="24"/>
        <v>-5.060543579631812E-3</v>
      </c>
      <c r="BR6" s="84">
        <f t="shared" si="24"/>
        <v>-6.5344399562382036E-3</v>
      </c>
      <c r="BS6" s="51">
        <f t="shared" ref="BS6:BS36" si="25">AVERAGE(BM6:BR6)</f>
        <v>-5.4488793122717963E-3</v>
      </c>
      <c r="BT6" s="20"/>
      <c r="BV6" s="26"/>
      <c r="BW6" s="83">
        <f t="shared" ref="BW6:CB36" si="26">IFERROR(AVERAGE(AI6,BC6),"")</f>
        <v>7.5691607456843755E-3</v>
      </c>
      <c r="BX6" s="49">
        <f t="shared" si="26"/>
        <v>5.3406586368625036E-3</v>
      </c>
      <c r="BY6" s="49">
        <f t="shared" si="26"/>
        <v>3.6498586344004325E-3</v>
      </c>
      <c r="BZ6" s="49">
        <f t="shared" si="26"/>
        <v>4.5386143208134503E-3</v>
      </c>
      <c r="CA6" s="49">
        <f t="shared" si="26"/>
        <v>5.060543579631812E-3</v>
      </c>
      <c r="CB6" s="84">
        <f t="shared" si="26"/>
        <v>6.5344399562382036E-3</v>
      </c>
      <c r="CC6" s="84">
        <f>AVERAGE(BW6:CB6)</f>
        <v>5.4488793122717963E-3</v>
      </c>
      <c r="CD6" s="20"/>
      <c r="CF6" s="52">
        <f>JPY!BS42</f>
        <v>1.7256583648528072E-3</v>
      </c>
      <c r="CG6" s="53">
        <f>CHF!BS42</f>
        <v>-3.8254755046807014E-3</v>
      </c>
      <c r="CH6" s="54">
        <f>BS42</f>
        <v>-5.7316308088107551E-3</v>
      </c>
    </row>
    <row r="7" spans="2:86" ht="18" x14ac:dyDescent="0.35">
      <c r="B7" s="26"/>
      <c r="C7" s="134" t="s">
        <v>6</v>
      </c>
      <c r="D7" s="135"/>
      <c r="E7" s="136"/>
      <c r="F7" s="20"/>
      <c r="G7" s="2"/>
      <c r="H7" s="26"/>
      <c r="I7" s="29">
        <v>44803</v>
      </c>
      <c r="J7" s="5">
        <v>2514.15</v>
      </c>
      <c r="K7" s="5">
        <v>2514.5</v>
      </c>
      <c r="L7" s="5">
        <v>2258.73</v>
      </c>
      <c r="M7" s="5">
        <v>2256</v>
      </c>
      <c r="N7" s="5">
        <v>1736.19</v>
      </c>
      <c r="O7" s="5">
        <v>1720.44</v>
      </c>
      <c r="P7" s="5">
        <v>1482.26</v>
      </c>
      <c r="Q7" s="5">
        <v>1478.24</v>
      </c>
      <c r="R7" s="5">
        <v>2821.42</v>
      </c>
      <c r="S7" s="5">
        <v>2810.62</v>
      </c>
      <c r="T7" s="5">
        <v>1737.8289</v>
      </c>
      <c r="U7" s="6">
        <v>1723.5498</v>
      </c>
      <c r="V7" s="20"/>
      <c r="X7" s="26"/>
      <c r="Y7" s="37">
        <f t="shared" si="0"/>
        <v>-2.4650911288522651E-4</v>
      </c>
      <c r="Z7" s="38">
        <f t="shared" ref="Z7:Z36" si="27">IF(OR(M7="",M8=""),"",(M7-M8)/M8)</f>
        <v>-1.597620828373094E-3</v>
      </c>
      <c r="AA7" s="38">
        <f t="shared" ref="AA7:AA36" si="28">IF(OR(O7="",O8=""),"",(O7-O8)/O8)</f>
        <v>-9.4538419907187945E-3</v>
      </c>
      <c r="AB7" s="38">
        <f t="shared" ref="AB7:AB36" si="29">IF(OR(Q7="",Q8=""),"",(Q7-Q8)/Q8)</f>
        <v>-3.0954323826736163E-3</v>
      </c>
      <c r="AC7" s="38">
        <f t="shared" ref="AC7:AC36" si="30">IF(OR(S7="",S8=""),"",(S7-S8)/S8)</f>
        <v>-4.2125625772806213E-3</v>
      </c>
      <c r="AD7" s="39">
        <f t="shared" si="1"/>
        <v>-8.2136640212697714E-3</v>
      </c>
      <c r="AE7" s="40">
        <f>AVERAGE(Y7:AD7)</f>
        <v>-4.4699384855335202E-3</v>
      </c>
      <c r="AF7" s="20"/>
      <c r="AH7" s="26"/>
      <c r="AI7" s="37">
        <f t="shared" si="3"/>
        <v>2.4650911288522651E-4</v>
      </c>
      <c r="AJ7" s="38">
        <f t="shared" si="4"/>
        <v>1.597620828373094E-3</v>
      </c>
      <c r="AK7" s="38">
        <f t="shared" si="5"/>
        <v>9.4538419907187945E-3</v>
      </c>
      <c r="AL7" s="38">
        <f t="shared" si="6"/>
        <v>3.0954323826736163E-3</v>
      </c>
      <c r="AM7" s="38">
        <f t="shared" si="7"/>
        <v>4.2125625772806213E-3</v>
      </c>
      <c r="AN7" s="39">
        <f t="shared" si="8"/>
        <v>8.2136640212697714E-3</v>
      </c>
      <c r="AO7" s="40">
        <f t="shared" si="9"/>
        <v>4.4699384855335202E-3</v>
      </c>
      <c r="AP7" s="20"/>
      <c r="AR7" s="26"/>
      <c r="AS7" s="37">
        <f t="shared" si="10"/>
        <v>1.392120597418249E-4</v>
      </c>
      <c r="AT7" s="38">
        <f t="shared" si="11"/>
        <v>-1.2086437954071617E-3</v>
      </c>
      <c r="AU7" s="38">
        <f t="shared" si="12"/>
        <v>-9.0715877870509564E-3</v>
      </c>
      <c r="AV7" s="38">
        <f t="shared" si="13"/>
        <v>-2.7120748046901232E-3</v>
      </c>
      <c r="AW7" s="38">
        <f t="shared" si="14"/>
        <v>-3.8278597302068397E-3</v>
      </c>
      <c r="AX7" s="39">
        <f t="shared" si="15"/>
        <v>-8.2166316833607572E-3</v>
      </c>
      <c r="AY7" s="40">
        <f t="shared" si="16"/>
        <v>-4.1495976234956688E-3</v>
      </c>
      <c r="AZ7" s="20"/>
      <c r="BB7" s="26"/>
      <c r="BC7" s="37">
        <f t="shared" si="17"/>
        <v>1.392120597418249E-4</v>
      </c>
      <c r="BD7" s="38">
        <f t="shared" si="18"/>
        <v>1.2086437954071617E-3</v>
      </c>
      <c r="BE7" s="38">
        <f t="shared" si="19"/>
        <v>9.0715877870509564E-3</v>
      </c>
      <c r="BF7" s="38">
        <f t="shared" si="20"/>
        <v>2.7120748046901232E-3</v>
      </c>
      <c r="BG7" s="38">
        <f t="shared" si="21"/>
        <v>3.8278597302068397E-3</v>
      </c>
      <c r="BH7" s="39">
        <f t="shared" si="22"/>
        <v>8.2166316833607572E-3</v>
      </c>
      <c r="BI7" s="40">
        <f t="shared" si="23"/>
        <v>4.1960016434096107E-3</v>
      </c>
      <c r="BJ7" s="20"/>
      <c r="BL7" s="26"/>
      <c r="BM7" s="83">
        <f t="shared" si="24"/>
        <v>-5.3648526571700806E-5</v>
      </c>
      <c r="BN7" s="49">
        <f t="shared" si="24"/>
        <v>-1.403132311890128E-3</v>
      </c>
      <c r="BO7" s="49">
        <f t="shared" si="24"/>
        <v>-9.2627148888848754E-3</v>
      </c>
      <c r="BP7" s="49">
        <f t="shared" si="24"/>
        <v>-2.9037535936818695E-3</v>
      </c>
      <c r="BQ7" s="49">
        <f t="shared" si="24"/>
        <v>-4.0202111537437305E-3</v>
      </c>
      <c r="BR7" s="84">
        <f t="shared" si="24"/>
        <v>-8.2151478523152643E-3</v>
      </c>
      <c r="BS7" s="51">
        <f t="shared" si="25"/>
        <v>-4.3097680545145954E-3</v>
      </c>
      <c r="BT7" s="20"/>
      <c r="BV7" s="26"/>
      <c r="BW7" s="83">
        <f t="shared" si="26"/>
        <v>1.9286058631352572E-4</v>
      </c>
      <c r="BX7" s="49">
        <f t="shared" si="26"/>
        <v>1.403132311890128E-3</v>
      </c>
      <c r="BY7" s="49">
        <f t="shared" si="26"/>
        <v>9.2627148888848754E-3</v>
      </c>
      <c r="BZ7" s="49">
        <f t="shared" si="26"/>
        <v>2.9037535936818695E-3</v>
      </c>
      <c r="CA7" s="49">
        <f t="shared" si="26"/>
        <v>4.0202111537437305E-3</v>
      </c>
      <c r="CB7" s="84">
        <f t="shared" si="26"/>
        <v>8.2151478523152643E-3</v>
      </c>
      <c r="CC7" s="51">
        <f t="shared" ref="CC7:CC36" si="31">AVERAGE(BW7:CB7)</f>
        <v>4.3329700644715655E-3</v>
      </c>
      <c r="CD7" s="20"/>
      <c r="CF7" s="2"/>
      <c r="CG7" s="2"/>
      <c r="CH7" s="2"/>
    </row>
    <row r="8" spans="2:86" x14ac:dyDescent="0.3">
      <c r="B8" s="26"/>
      <c r="C8" s="4"/>
      <c r="D8" s="113" t="s">
        <v>197</v>
      </c>
      <c r="E8" s="115" t="s">
        <v>198</v>
      </c>
      <c r="F8" s="20"/>
      <c r="G8" s="2"/>
      <c r="H8" s="26"/>
      <c r="I8" s="29">
        <v>44802</v>
      </c>
      <c r="J8" s="5">
        <v>2514.64</v>
      </c>
      <c r="K8" s="5">
        <v>2515.12</v>
      </c>
      <c r="L8" s="5">
        <v>2262.9499999999998</v>
      </c>
      <c r="M8" s="5">
        <v>2259.61</v>
      </c>
      <c r="N8" s="5">
        <v>1739.47</v>
      </c>
      <c r="O8" s="5">
        <v>1736.86</v>
      </c>
      <c r="P8" s="5">
        <v>1478.05</v>
      </c>
      <c r="Q8" s="5">
        <v>1482.83</v>
      </c>
      <c r="R8" s="5">
        <v>2821.41</v>
      </c>
      <c r="S8" s="5">
        <v>2822.51</v>
      </c>
      <c r="T8" s="5">
        <v>1735.49</v>
      </c>
      <c r="U8" s="6">
        <v>1737.8236999999999</v>
      </c>
      <c r="V8" s="20"/>
      <c r="X8" s="26"/>
      <c r="Y8" s="37">
        <f t="shared" si="0"/>
        <v>-1.8810568841127033E-3</v>
      </c>
      <c r="Z8" s="38">
        <f t="shared" si="27"/>
        <v>-1.6877040597675693E-3</v>
      </c>
      <c r="AA8" s="38">
        <f t="shared" si="28"/>
        <v>-3.4025900997825694E-3</v>
      </c>
      <c r="AB8" s="38">
        <f t="shared" si="29"/>
        <v>3.3290254480988998E-3</v>
      </c>
      <c r="AC8" s="38">
        <f t="shared" si="30"/>
        <v>-2.600826186361802E-3</v>
      </c>
      <c r="AD8" s="39">
        <f t="shared" si="1"/>
        <v>5.5485185910206757E-4</v>
      </c>
      <c r="AE8" s="40">
        <f t="shared" si="2"/>
        <v>-9.4804998713727932E-4</v>
      </c>
      <c r="AF8" s="20"/>
      <c r="AH8" s="26"/>
      <c r="AI8" s="37">
        <f t="shared" si="3"/>
        <v>1.8810568841127033E-3</v>
      </c>
      <c r="AJ8" s="38">
        <f t="shared" si="4"/>
        <v>1.6877040597675693E-3</v>
      </c>
      <c r="AK8" s="38">
        <f t="shared" si="5"/>
        <v>3.4025900997825694E-3</v>
      </c>
      <c r="AL8" s="38">
        <f t="shared" si="6"/>
        <v>3.3290254480988998E-3</v>
      </c>
      <c r="AM8" s="38">
        <f t="shared" si="7"/>
        <v>2.600826186361802E-3</v>
      </c>
      <c r="AN8" s="39">
        <f t="shared" si="8"/>
        <v>5.5485185910206757E-4</v>
      </c>
      <c r="AO8" s="40">
        <f t="shared" si="9"/>
        <v>2.2426757562042684E-3</v>
      </c>
      <c r="AP8" s="20"/>
      <c r="AR8" s="26"/>
      <c r="AS8" s="37">
        <f t="shared" si="10"/>
        <v>1.9088219387268881E-4</v>
      </c>
      <c r="AT8" s="38">
        <f t="shared" si="11"/>
        <v>-1.4759495348989995E-3</v>
      </c>
      <c r="AU8" s="38">
        <f t="shared" si="12"/>
        <v>-1.5004570357638402E-3</v>
      </c>
      <c r="AV8" s="38">
        <f t="shared" si="13"/>
        <v>3.2339907310307316E-3</v>
      </c>
      <c r="AW8" s="38">
        <f t="shared" si="14"/>
        <v>3.8987598399394766E-4</v>
      </c>
      <c r="AX8" s="39">
        <f t="shared" si="15"/>
        <v>1.3446922771090054E-3</v>
      </c>
      <c r="AY8" s="40">
        <f t="shared" si="16"/>
        <v>3.6383910255725563E-4</v>
      </c>
      <c r="AZ8" s="20"/>
      <c r="BB8" s="26"/>
      <c r="BC8" s="37">
        <f t="shared" si="17"/>
        <v>1.9088219387268881E-4</v>
      </c>
      <c r="BD8" s="38">
        <f t="shared" si="18"/>
        <v>1.4759495348989995E-3</v>
      </c>
      <c r="BE8" s="38">
        <f t="shared" si="19"/>
        <v>1.5004570357638402E-3</v>
      </c>
      <c r="BF8" s="38">
        <f t="shared" si="20"/>
        <v>3.2339907310307316E-3</v>
      </c>
      <c r="BG8" s="38">
        <f t="shared" si="21"/>
        <v>3.8987598399394766E-4</v>
      </c>
      <c r="BH8" s="39">
        <f t="shared" si="22"/>
        <v>1.3446922771090054E-3</v>
      </c>
      <c r="BI8" s="40">
        <f t="shared" si="23"/>
        <v>1.3559746261115355E-3</v>
      </c>
      <c r="BJ8" s="20"/>
      <c r="BL8" s="26"/>
      <c r="BM8" s="83">
        <f t="shared" si="24"/>
        <v>-8.4508734512000723E-4</v>
      </c>
      <c r="BN8" s="49">
        <f t="shared" si="24"/>
        <v>-1.5818267973332844E-3</v>
      </c>
      <c r="BO8" s="49">
        <f t="shared" si="24"/>
        <v>-2.4515235677732049E-3</v>
      </c>
      <c r="BP8" s="49">
        <f t="shared" si="24"/>
        <v>3.2815080895648155E-3</v>
      </c>
      <c r="BQ8" s="49">
        <f t="shared" si="24"/>
        <v>-1.1054751011839272E-3</v>
      </c>
      <c r="BR8" s="84">
        <f t="shared" si="24"/>
        <v>9.497720681055365E-4</v>
      </c>
      <c r="BS8" s="51">
        <f t="shared" si="25"/>
        <v>-2.9210544229001204E-4</v>
      </c>
      <c r="BT8" s="20"/>
      <c r="BV8" s="26"/>
      <c r="BW8" s="83">
        <f t="shared" si="26"/>
        <v>1.035969538992696E-3</v>
      </c>
      <c r="BX8" s="49">
        <f t="shared" si="26"/>
        <v>1.5818267973332844E-3</v>
      </c>
      <c r="BY8" s="49">
        <f t="shared" si="26"/>
        <v>2.4515235677732049E-3</v>
      </c>
      <c r="BZ8" s="49">
        <f t="shared" si="26"/>
        <v>3.2815080895648155E-3</v>
      </c>
      <c r="CA8" s="49">
        <f t="shared" si="26"/>
        <v>1.4953510851778748E-3</v>
      </c>
      <c r="CB8" s="84">
        <f t="shared" si="26"/>
        <v>9.497720681055365E-4</v>
      </c>
      <c r="CC8" s="51">
        <f t="shared" si="31"/>
        <v>1.7993251911579018E-3</v>
      </c>
      <c r="CD8" s="20"/>
    </row>
    <row r="9" spans="2:86" x14ac:dyDescent="0.3">
      <c r="B9" s="26"/>
      <c r="C9" s="7" t="s">
        <v>109</v>
      </c>
      <c r="D9" s="8">
        <v>2515.11</v>
      </c>
      <c r="E9" s="9">
        <v>2498.34</v>
      </c>
      <c r="F9" s="20"/>
      <c r="G9" s="2"/>
      <c r="H9" s="26"/>
      <c r="I9" s="29">
        <v>44799</v>
      </c>
      <c r="J9" s="5">
        <v>2518.44</v>
      </c>
      <c r="K9" s="5">
        <v>2519.86</v>
      </c>
      <c r="L9" s="5">
        <v>2272.19</v>
      </c>
      <c r="M9" s="5">
        <v>2263.4299999999998</v>
      </c>
      <c r="N9" s="5">
        <v>1762.04</v>
      </c>
      <c r="O9" s="5">
        <v>1742.79</v>
      </c>
      <c r="P9" s="5">
        <v>1485.53</v>
      </c>
      <c r="Q9" s="5">
        <v>1477.91</v>
      </c>
      <c r="R9" s="5">
        <v>2819.76</v>
      </c>
      <c r="S9" s="5">
        <v>2829.87</v>
      </c>
      <c r="T9" s="5">
        <v>1758.09</v>
      </c>
      <c r="U9" s="6">
        <v>1736.86</v>
      </c>
      <c r="V9" s="20"/>
      <c r="X9" s="26"/>
      <c r="Y9" s="37">
        <f t="shared" si="0"/>
        <v>6.3933287004869547E-4</v>
      </c>
      <c r="Z9" s="38">
        <f t="shared" si="27"/>
        <v>-3.7851612874831597E-3</v>
      </c>
      <c r="AA9" s="38">
        <f t="shared" si="28"/>
        <v>-1.1025865101973682E-2</v>
      </c>
      <c r="AB9" s="38">
        <f t="shared" si="29"/>
        <v>-5.055809131424103E-3</v>
      </c>
      <c r="AC9" s="38">
        <f t="shared" si="30"/>
        <v>3.660158535936482E-3</v>
      </c>
      <c r="AD9" s="39">
        <f t="shared" si="1"/>
        <v>-1.2270780864874761E-2</v>
      </c>
      <c r="AE9" s="40">
        <f t="shared" si="2"/>
        <v>-4.6396874966284215E-3</v>
      </c>
      <c r="AF9" s="20"/>
      <c r="AH9" s="26"/>
      <c r="AI9" s="37">
        <f t="shared" si="3"/>
        <v>6.3933287004869547E-4</v>
      </c>
      <c r="AJ9" s="38">
        <f t="shared" si="4"/>
        <v>3.7851612874831597E-3</v>
      </c>
      <c r="AK9" s="38">
        <f t="shared" si="5"/>
        <v>1.1025865101973682E-2</v>
      </c>
      <c r="AL9" s="38">
        <f t="shared" si="6"/>
        <v>5.055809131424103E-3</v>
      </c>
      <c r="AM9" s="38">
        <f t="shared" si="7"/>
        <v>3.660158535936482E-3</v>
      </c>
      <c r="AN9" s="39">
        <f t="shared" si="8"/>
        <v>1.2270780864874761E-2</v>
      </c>
      <c r="AO9" s="40">
        <f t="shared" si="9"/>
        <v>6.0728512986234807E-3</v>
      </c>
      <c r="AP9" s="20"/>
      <c r="AR9" s="26"/>
      <c r="AS9" s="37">
        <f t="shared" si="10"/>
        <v>5.6384110798751318E-4</v>
      </c>
      <c r="AT9" s="38">
        <f t="shared" si="11"/>
        <v>-3.8553113956140191E-3</v>
      </c>
      <c r="AU9" s="38">
        <f t="shared" si="12"/>
        <v>-1.0924837120610202E-2</v>
      </c>
      <c r="AV9" s="38">
        <f t="shared" si="13"/>
        <v>-5.1294824069523272E-3</v>
      </c>
      <c r="AW9" s="38">
        <f t="shared" si="14"/>
        <v>3.5854115243849375E-3</v>
      </c>
      <c r="AX9" s="39">
        <f t="shared" si="15"/>
        <v>-1.2075604775637207E-2</v>
      </c>
      <c r="AY9" s="40">
        <f t="shared" si="16"/>
        <v>-4.6393305110735512E-3</v>
      </c>
      <c r="AZ9" s="20"/>
      <c r="BB9" s="26"/>
      <c r="BC9" s="37">
        <f t="shared" si="17"/>
        <v>5.6384110798751318E-4</v>
      </c>
      <c r="BD9" s="38">
        <f t="shared" si="18"/>
        <v>3.8553113956140191E-3</v>
      </c>
      <c r="BE9" s="38">
        <f t="shared" si="19"/>
        <v>1.0924837120610202E-2</v>
      </c>
      <c r="BF9" s="38">
        <f t="shared" si="20"/>
        <v>5.1294824069523272E-3</v>
      </c>
      <c r="BG9" s="38">
        <f t="shared" si="21"/>
        <v>3.5854115243849375E-3</v>
      </c>
      <c r="BH9" s="39">
        <f t="shared" si="22"/>
        <v>1.2075604775637207E-2</v>
      </c>
      <c r="BI9" s="40">
        <f t="shared" si="23"/>
        <v>6.022414721864368E-3</v>
      </c>
      <c r="BJ9" s="20"/>
      <c r="BL9" s="26"/>
      <c r="BM9" s="83">
        <f t="shared" si="24"/>
        <v>6.0158698901810427E-4</v>
      </c>
      <c r="BN9" s="49">
        <f t="shared" si="24"/>
        <v>-3.8202363415485892E-3</v>
      </c>
      <c r="BO9" s="49">
        <f t="shared" si="24"/>
        <v>-1.0975351111291942E-2</v>
      </c>
      <c r="BP9" s="49">
        <f t="shared" si="24"/>
        <v>-5.0926457691882147E-3</v>
      </c>
      <c r="BQ9" s="49">
        <f t="shared" si="24"/>
        <v>3.6227850301607098E-3</v>
      </c>
      <c r="BR9" s="84">
        <f t="shared" si="24"/>
        <v>-1.2173192820255984E-2</v>
      </c>
      <c r="BS9" s="51">
        <f t="shared" si="25"/>
        <v>-4.6395090038509864E-3</v>
      </c>
      <c r="BT9" s="20"/>
      <c r="BV9" s="26"/>
      <c r="BW9" s="83">
        <f t="shared" si="26"/>
        <v>6.0158698901810427E-4</v>
      </c>
      <c r="BX9" s="49">
        <f t="shared" si="26"/>
        <v>3.8202363415485892E-3</v>
      </c>
      <c r="BY9" s="49">
        <f t="shared" si="26"/>
        <v>1.0975351111291942E-2</v>
      </c>
      <c r="BZ9" s="49">
        <f t="shared" si="26"/>
        <v>5.0926457691882147E-3</v>
      </c>
      <c r="CA9" s="49">
        <f t="shared" si="26"/>
        <v>3.6227850301607098E-3</v>
      </c>
      <c r="CB9" s="84">
        <f t="shared" si="26"/>
        <v>1.2173192820255984E-2</v>
      </c>
      <c r="CC9" s="51">
        <f t="shared" si="31"/>
        <v>6.0476330102439248E-3</v>
      </c>
      <c r="CD9" s="20"/>
    </row>
    <row r="10" spans="2:86" x14ac:dyDescent="0.3">
      <c r="B10" s="26"/>
      <c r="C10" s="10" t="s">
        <v>110</v>
      </c>
      <c r="D10" s="11">
        <v>2256.54</v>
      </c>
      <c r="E10" s="12">
        <v>2241.58</v>
      </c>
      <c r="F10" s="20"/>
      <c r="G10" s="2"/>
      <c r="H10" s="26"/>
      <c r="I10" s="29">
        <v>44798</v>
      </c>
      <c r="J10" s="5">
        <v>2532.65</v>
      </c>
      <c r="K10" s="5">
        <v>2518.25</v>
      </c>
      <c r="L10" s="5">
        <v>2269.7600000000002</v>
      </c>
      <c r="M10" s="5">
        <v>2272.0300000000002</v>
      </c>
      <c r="N10" s="5">
        <v>1756.38</v>
      </c>
      <c r="O10" s="5">
        <v>1762.22</v>
      </c>
      <c r="P10" s="5">
        <v>1483.34</v>
      </c>
      <c r="Q10" s="5">
        <v>1485.42</v>
      </c>
      <c r="R10" s="5">
        <v>2829.38</v>
      </c>
      <c r="S10" s="5">
        <v>2819.55</v>
      </c>
      <c r="T10" s="5">
        <v>1751.0408</v>
      </c>
      <c r="U10" s="6">
        <v>1758.4374</v>
      </c>
      <c r="V10" s="20"/>
      <c r="X10" s="26"/>
      <c r="Y10" s="37">
        <f t="shared" si="0"/>
        <v>-6.117414898865318E-3</v>
      </c>
      <c r="Z10" s="38">
        <f t="shared" si="27"/>
        <v>9.2072918226919899E-4</v>
      </c>
      <c r="AA10" s="38">
        <f t="shared" si="28"/>
        <v>3.3935749832029634E-3</v>
      </c>
      <c r="AB10" s="38">
        <f t="shared" si="29"/>
        <v>1.4697554003398395E-3</v>
      </c>
      <c r="AC10" s="38">
        <f t="shared" si="30"/>
        <v>-4.7616694434246543E-3</v>
      </c>
      <c r="AD10" s="39">
        <f t="shared" si="1"/>
        <v>4.3116402292276155E-3</v>
      </c>
      <c r="AE10" s="40">
        <f t="shared" si="2"/>
        <v>-1.3056409120839252E-4</v>
      </c>
      <c r="AF10" s="20"/>
      <c r="AH10" s="26"/>
      <c r="AI10" s="37">
        <f t="shared" si="3"/>
        <v>6.117414898865318E-3</v>
      </c>
      <c r="AJ10" s="38">
        <f t="shared" si="4"/>
        <v>9.2072918226919899E-4</v>
      </c>
      <c r="AK10" s="38">
        <f t="shared" si="5"/>
        <v>3.3935749832029634E-3</v>
      </c>
      <c r="AL10" s="38">
        <f t="shared" si="6"/>
        <v>1.4697554003398395E-3</v>
      </c>
      <c r="AM10" s="38">
        <f t="shared" si="7"/>
        <v>4.7616694434246543E-3</v>
      </c>
      <c r="AN10" s="39">
        <f t="shared" si="8"/>
        <v>4.3116402292276155E-3</v>
      </c>
      <c r="AO10" s="40">
        <f t="shared" si="9"/>
        <v>3.4957973562215979E-3</v>
      </c>
      <c r="AP10" s="20"/>
      <c r="AR10" s="26"/>
      <c r="AS10" s="37">
        <f t="shared" si="10"/>
        <v>-5.6857441809962253E-3</v>
      </c>
      <c r="AT10" s="38">
        <f t="shared" si="11"/>
        <v>1.0001057380515921E-3</v>
      </c>
      <c r="AU10" s="38">
        <f t="shared" si="12"/>
        <v>3.3250207813798368E-3</v>
      </c>
      <c r="AV10" s="38">
        <f t="shared" si="13"/>
        <v>1.4022408888050984E-3</v>
      </c>
      <c r="AW10" s="38">
        <f t="shared" si="14"/>
        <v>-3.4742593783796899E-3</v>
      </c>
      <c r="AX10" s="39">
        <f t="shared" si="15"/>
        <v>4.2241163084264137E-3</v>
      </c>
      <c r="AY10" s="40">
        <f t="shared" si="16"/>
        <v>1.3191335954783768E-4</v>
      </c>
      <c r="AZ10" s="20"/>
      <c r="BB10" s="26"/>
      <c r="BC10" s="37">
        <f t="shared" si="17"/>
        <v>5.6857441809962253E-3</v>
      </c>
      <c r="BD10" s="38">
        <f t="shared" si="18"/>
        <v>1.0001057380515921E-3</v>
      </c>
      <c r="BE10" s="38">
        <f t="shared" si="19"/>
        <v>3.3250207813798368E-3</v>
      </c>
      <c r="BF10" s="38">
        <f t="shared" si="20"/>
        <v>1.4022408888050984E-3</v>
      </c>
      <c r="BG10" s="38">
        <f t="shared" si="21"/>
        <v>3.4742593783796899E-3</v>
      </c>
      <c r="BH10" s="39">
        <f t="shared" si="22"/>
        <v>4.2241163084264137E-3</v>
      </c>
      <c r="BI10" s="40">
        <f t="shared" si="23"/>
        <v>3.1852478793398093E-3</v>
      </c>
      <c r="BJ10" s="20"/>
      <c r="BL10" s="26"/>
      <c r="BM10" s="83">
        <f t="shared" si="24"/>
        <v>-5.9015795399307716E-3</v>
      </c>
      <c r="BN10" s="49">
        <f t="shared" si="24"/>
        <v>9.6041746016039555E-4</v>
      </c>
      <c r="BO10" s="49">
        <f t="shared" si="24"/>
        <v>3.3592978822914003E-3</v>
      </c>
      <c r="BP10" s="49">
        <f t="shared" si="24"/>
        <v>1.435998144572469E-3</v>
      </c>
      <c r="BQ10" s="49">
        <f t="shared" si="24"/>
        <v>-4.1179644109021717E-3</v>
      </c>
      <c r="BR10" s="84">
        <f t="shared" si="24"/>
        <v>4.2678782688270146E-3</v>
      </c>
      <c r="BS10" s="51">
        <f t="shared" si="25"/>
        <v>6.7463416972265414E-7</v>
      </c>
      <c r="BT10" s="20"/>
      <c r="BV10" s="26"/>
      <c r="BW10" s="83">
        <f t="shared" si="26"/>
        <v>5.9015795399307716E-3</v>
      </c>
      <c r="BX10" s="49">
        <f t="shared" si="26"/>
        <v>9.6041746016039555E-4</v>
      </c>
      <c r="BY10" s="49">
        <f t="shared" si="26"/>
        <v>3.3592978822914003E-3</v>
      </c>
      <c r="BZ10" s="49">
        <f t="shared" si="26"/>
        <v>1.435998144572469E-3</v>
      </c>
      <c r="CA10" s="49">
        <f t="shared" si="26"/>
        <v>4.1179644109021717E-3</v>
      </c>
      <c r="CB10" s="84">
        <f t="shared" si="26"/>
        <v>4.2678782688270146E-3</v>
      </c>
      <c r="CC10" s="51">
        <f t="shared" si="31"/>
        <v>3.340522617780704E-3</v>
      </c>
      <c r="CD10" s="20"/>
    </row>
    <row r="11" spans="2:86" x14ac:dyDescent="0.3">
      <c r="B11" s="26"/>
      <c r="C11" s="10" t="s">
        <v>111</v>
      </c>
      <c r="D11" s="11">
        <v>1720.78</v>
      </c>
      <c r="E11" s="12">
        <v>1712.9</v>
      </c>
      <c r="F11" s="20"/>
      <c r="G11" s="2"/>
      <c r="H11" s="26"/>
      <c r="I11" s="29">
        <v>44797</v>
      </c>
      <c r="J11" s="5">
        <v>2521.37</v>
      </c>
      <c r="K11" s="5">
        <v>2533.75</v>
      </c>
      <c r="L11" s="5">
        <v>2261.75</v>
      </c>
      <c r="M11" s="5">
        <v>2269.94</v>
      </c>
      <c r="N11" s="5">
        <v>1752.72</v>
      </c>
      <c r="O11" s="5">
        <v>1756.26</v>
      </c>
      <c r="P11" s="5">
        <v>1474.62</v>
      </c>
      <c r="Q11" s="5">
        <v>1483.24</v>
      </c>
      <c r="R11" s="5">
        <v>2811.61</v>
      </c>
      <c r="S11" s="5">
        <v>2833.04</v>
      </c>
      <c r="T11" s="5">
        <v>1747.99</v>
      </c>
      <c r="U11" s="6">
        <v>1750.8882000000001</v>
      </c>
      <c r="V11" s="20"/>
      <c r="X11" s="26"/>
      <c r="Y11" s="37">
        <f t="shared" si="0"/>
        <v>4.9100290714968881E-3</v>
      </c>
      <c r="Z11" s="38">
        <f t="shared" si="27"/>
        <v>3.5412236452941597E-3</v>
      </c>
      <c r="AA11" s="38">
        <f t="shared" si="28"/>
        <v>1.9168235495464086E-3</v>
      </c>
      <c r="AB11" s="38">
        <f t="shared" si="29"/>
        <v>5.8455737749387093E-3</v>
      </c>
      <c r="AC11" s="38">
        <f t="shared" si="30"/>
        <v>8.3751259116357449E-3</v>
      </c>
      <c r="AD11" s="39">
        <f t="shared" si="1"/>
        <v>1.8387862362936682E-3</v>
      </c>
      <c r="AE11" s="40">
        <f t="shared" si="2"/>
        <v>4.4045936982009294E-3</v>
      </c>
      <c r="AF11" s="20"/>
      <c r="AH11" s="26"/>
      <c r="AI11" s="37">
        <f t="shared" si="3"/>
        <v>4.9100290714968881E-3</v>
      </c>
      <c r="AJ11" s="38">
        <f t="shared" si="4"/>
        <v>3.5412236452941597E-3</v>
      </c>
      <c r="AK11" s="38">
        <f t="shared" si="5"/>
        <v>1.9168235495464086E-3</v>
      </c>
      <c r="AL11" s="38">
        <f t="shared" si="6"/>
        <v>5.8455737749387093E-3</v>
      </c>
      <c r="AM11" s="38">
        <f t="shared" si="7"/>
        <v>8.3751259116357449E-3</v>
      </c>
      <c r="AN11" s="39">
        <f t="shared" si="8"/>
        <v>1.8387862362936682E-3</v>
      </c>
      <c r="AO11" s="40">
        <f t="shared" si="9"/>
        <v>4.4045936982009294E-3</v>
      </c>
      <c r="AP11" s="20"/>
      <c r="AR11" s="26"/>
      <c r="AS11" s="37">
        <f t="shared" si="10"/>
        <v>4.9100290714968881E-3</v>
      </c>
      <c r="AT11" s="38">
        <f t="shared" si="11"/>
        <v>3.6210898640433534E-3</v>
      </c>
      <c r="AU11" s="38">
        <f t="shared" si="12"/>
        <v>2.0197179241407434E-3</v>
      </c>
      <c r="AV11" s="38">
        <f t="shared" si="13"/>
        <v>5.8455737749387093E-3</v>
      </c>
      <c r="AW11" s="38">
        <f t="shared" si="14"/>
        <v>7.6219674848218054E-3</v>
      </c>
      <c r="AX11" s="39">
        <f t="shared" si="15"/>
        <v>1.6580186385506141E-3</v>
      </c>
      <c r="AY11" s="40">
        <f t="shared" si="16"/>
        <v>4.2793994596653515E-3</v>
      </c>
      <c r="AZ11" s="20"/>
      <c r="BB11" s="26"/>
      <c r="BC11" s="37">
        <f t="shared" si="17"/>
        <v>4.9100290714968881E-3</v>
      </c>
      <c r="BD11" s="38">
        <f t="shared" si="18"/>
        <v>3.6210898640433534E-3</v>
      </c>
      <c r="BE11" s="38">
        <f t="shared" si="19"/>
        <v>2.0197179241407434E-3</v>
      </c>
      <c r="BF11" s="38">
        <f t="shared" si="20"/>
        <v>5.8455737749387093E-3</v>
      </c>
      <c r="BG11" s="38">
        <f t="shared" si="21"/>
        <v>7.6219674848218054E-3</v>
      </c>
      <c r="BH11" s="39">
        <f t="shared" si="22"/>
        <v>1.6580186385506141E-3</v>
      </c>
      <c r="BI11" s="40">
        <f t="shared" si="23"/>
        <v>4.2793994596653515E-3</v>
      </c>
      <c r="BJ11" s="20"/>
      <c r="BL11" s="26"/>
      <c r="BM11" s="83">
        <f t="shared" si="24"/>
        <v>4.9100290714968881E-3</v>
      </c>
      <c r="BN11" s="49">
        <f t="shared" si="24"/>
        <v>3.5811567546687566E-3</v>
      </c>
      <c r="BO11" s="49">
        <f t="shared" si="24"/>
        <v>1.968270736843576E-3</v>
      </c>
      <c r="BP11" s="49">
        <f t="shared" si="24"/>
        <v>5.8455737749387093E-3</v>
      </c>
      <c r="BQ11" s="49">
        <f t="shared" si="24"/>
        <v>7.9985466982287756E-3</v>
      </c>
      <c r="BR11" s="84">
        <f t="shared" si="24"/>
        <v>1.7484024374221411E-3</v>
      </c>
      <c r="BS11" s="51">
        <f t="shared" si="25"/>
        <v>4.3419965789331409E-3</v>
      </c>
      <c r="BT11" s="20"/>
      <c r="BV11" s="26"/>
      <c r="BW11" s="83">
        <f t="shared" si="26"/>
        <v>4.9100290714968881E-3</v>
      </c>
      <c r="BX11" s="49">
        <f t="shared" si="26"/>
        <v>3.5811567546687566E-3</v>
      </c>
      <c r="BY11" s="49">
        <f t="shared" si="26"/>
        <v>1.968270736843576E-3</v>
      </c>
      <c r="BZ11" s="49">
        <f t="shared" si="26"/>
        <v>5.8455737749387093E-3</v>
      </c>
      <c r="CA11" s="49">
        <f t="shared" si="26"/>
        <v>7.9985466982287756E-3</v>
      </c>
      <c r="CB11" s="84">
        <f t="shared" si="26"/>
        <v>1.7484024374221411E-3</v>
      </c>
      <c r="CC11" s="51">
        <f t="shared" si="31"/>
        <v>4.3419965789331409E-3</v>
      </c>
      <c r="CD11" s="20"/>
    </row>
    <row r="12" spans="2:86" x14ac:dyDescent="0.3">
      <c r="B12" s="26"/>
      <c r="C12" s="10" t="s">
        <v>112</v>
      </c>
      <c r="D12" s="11">
        <v>1478.6000000000001</v>
      </c>
      <c r="E12" s="12">
        <v>1471.1200000000001</v>
      </c>
      <c r="F12" s="20"/>
      <c r="G12" s="2"/>
      <c r="H12" s="26"/>
      <c r="I12" s="29">
        <v>44796</v>
      </c>
      <c r="J12" s="5">
        <v>2523.9299999999998</v>
      </c>
      <c r="K12" s="5">
        <v>2521.37</v>
      </c>
      <c r="L12" s="5">
        <v>2266.4699999999998</v>
      </c>
      <c r="M12" s="5">
        <v>2261.9299999999998</v>
      </c>
      <c r="N12" s="5">
        <v>1745.74</v>
      </c>
      <c r="O12" s="5">
        <v>1752.9</v>
      </c>
      <c r="P12" s="5">
        <v>1474.18</v>
      </c>
      <c r="Q12" s="5">
        <v>1474.62</v>
      </c>
      <c r="R12" s="5">
        <v>2814.46</v>
      </c>
      <c r="S12" s="5">
        <v>2809.51</v>
      </c>
      <c r="T12" s="5">
        <v>1735.4</v>
      </c>
      <c r="U12" s="6">
        <v>1747.6746000000001</v>
      </c>
      <c r="V12" s="20"/>
      <c r="X12" s="26"/>
      <c r="Y12" s="37">
        <f t="shared" si="0"/>
        <v>-1.1607178227628612E-3</v>
      </c>
      <c r="Z12" s="38">
        <f t="shared" si="27"/>
        <v>-2.0779656231249941E-3</v>
      </c>
      <c r="AA12" s="38">
        <f t="shared" si="28"/>
        <v>4.1014125814841165E-3</v>
      </c>
      <c r="AB12" s="38">
        <f t="shared" si="29"/>
        <v>-2.7796044826212474E-4</v>
      </c>
      <c r="AC12" s="38">
        <f t="shared" si="30"/>
        <v>-1.4359083719855568E-3</v>
      </c>
      <c r="AD12" s="39">
        <f t="shared" si="1"/>
        <v>6.896102736352161E-3</v>
      </c>
      <c r="AE12" s="40">
        <f t="shared" si="2"/>
        <v>1.0074938419501235E-3</v>
      </c>
      <c r="AF12" s="20"/>
      <c r="AH12" s="26"/>
      <c r="AI12" s="37">
        <f t="shared" si="3"/>
        <v>1.1607178227628612E-3</v>
      </c>
      <c r="AJ12" s="38">
        <f t="shared" si="4"/>
        <v>2.0779656231249941E-3</v>
      </c>
      <c r="AK12" s="38">
        <f t="shared" si="5"/>
        <v>4.1014125814841165E-3</v>
      </c>
      <c r="AL12" s="38">
        <f t="shared" si="6"/>
        <v>2.7796044826212474E-4</v>
      </c>
      <c r="AM12" s="38">
        <f t="shared" si="7"/>
        <v>1.4359083719855568E-3</v>
      </c>
      <c r="AN12" s="39">
        <f t="shared" si="8"/>
        <v>6.896102736352161E-3</v>
      </c>
      <c r="AO12" s="40">
        <f t="shared" si="9"/>
        <v>2.6583445973286358E-3</v>
      </c>
      <c r="AP12" s="20"/>
      <c r="AR12" s="26"/>
      <c r="AS12" s="37">
        <f t="shared" si="10"/>
        <v>-1.0142912045896461E-3</v>
      </c>
      <c r="AT12" s="38">
        <f t="shared" si="11"/>
        <v>-2.0031149761523268E-3</v>
      </c>
      <c r="AU12" s="38">
        <f t="shared" si="12"/>
        <v>4.1014125814841165E-3</v>
      </c>
      <c r="AV12" s="38">
        <f t="shared" si="13"/>
        <v>2.9847101439432576E-4</v>
      </c>
      <c r="AW12" s="38">
        <f t="shared" si="14"/>
        <v>-1.7587743297114964E-3</v>
      </c>
      <c r="AX12" s="39">
        <f t="shared" si="15"/>
        <v>7.0730667281318216E-3</v>
      </c>
      <c r="AY12" s="40">
        <f t="shared" si="16"/>
        <v>1.1161283022594658E-3</v>
      </c>
      <c r="AZ12" s="20"/>
      <c r="BB12" s="26"/>
      <c r="BC12" s="37">
        <f t="shared" si="17"/>
        <v>1.0142912045896461E-3</v>
      </c>
      <c r="BD12" s="38">
        <f t="shared" si="18"/>
        <v>2.0031149761523268E-3</v>
      </c>
      <c r="BE12" s="38">
        <f t="shared" si="19"/>
        <v>4.1014125814841165E-3</v>
      </c>
      <c r="BF12" s="38">
        <f t="shared" si="20"/>
        <v>2.9847101439432576E-4</v>
      </c>
      <c r="BG12" s="38">
        <f t="shared" si="21"/>
        <v>1.7587743297114964E-3</v>
      </c>
      <c r="BH12" s="39">
        <f t="shared" si="22"/>
        <v>7.0730667281318216E-3</v>
      </c>
      <c r="BI12" s="40">
        <f t="shared" si="23"/>
        <v>2.7081884724106226E-3</v>
      </c>
      <c r="BJ12" s="20"/>
      <c r="BL12" s="26"/>
      <c r="BM12" s="83">
        <f t="shared" si="24"/>
        <v>-1.0875045136762536E-3</v>
      </c>
      <c r="BN12" s="49">
        <f t="shared" si="24"/>
        <v>-2.0405402996386606E-3</v>
      </c>
      <c r="BO12" s="49">
        <f t="shared" si="24"/>
        <v>4.1014125814841165E-3</v>
      </c>
      <c r="BP12" s="49">
        <f t="shared" si="24"/>
        <v>1.025528306610051E-5</v>
      </c>
      <c r="BQ12" s="49">
        <f t="shared" si="24"/>
        <v>-1.5973413508485266E-3</v>
      </c>
      <c r="BR12" s="84">
        <f t="shared" si="24"/>
        <v>6.9845847322419913E-3</v>
      </c>
      <c r="BS12" s="51">
        <f t="shared" si="25"/>
        <v>1.0618110721047945E-3</v>
      </c>
      <c r="BT12" s="20"/>
      <c r="BV12" s="26"/>
      <c r="BW12" s="83">
        <f t="shared" si="26"/>
        <v>1.0875045136762536E-3</v>
      </c>
      <c r="BX12" s="49">
        <f t="shared" si="26"/>
        <v>2.0405402996386606E-3</v>
      </c>
      <c r="BY12" s="49">
        <f t="shared" si="26"/>
        <v>4.1014125814841165E-3</v>
      </c>
      <c r="BZ12" s="49">
        <f t="shared" si="26"/>
        <v>2.8821573132822528E-4</v>
      </c>
      <c r="CA12" s="49">
        <f t="shared" si="26"/>
        <v>1.5973413508485266E-3</v>
      </c>
      <c r="CB12" s="84">
        <f t="shared" si="26"/>
        <v>6.9845847322419913E-3</v>
      </c>
      <c r="CC12" s="51">
        <f t="shared" si="31"/>
        <v>2.6832665348696292E-3</v>
      </c>
      <c r="CD12" s="20"/>
    </row>
    <row r="13" spans="2:86" x14ac:dyDescent="0.3">
      <c r="B13" s="26"/>
      <c r="C13" s="10" t="s">
        <v>113</v>
      </c>
      <c r="D13" s="11">
        <v>2811.29</v>
      </c>
      <c r="E13" s="12">
        <v>2797.76</v>
      </c>
      <c r="F13" s="20"/>
      <c r="G13" s="2"/>
      <c r="H13" s="26"/>
      <c r="I13" s="29">
        <v>44795</v>
      </c>
      <c r="J13" s="5">
        <v>2541.9299999999998</v>
      </c>
      <c r="K13" s="5">
        <v>2524.3000000000002</v>
      </c>
      <c r="L13" s="5">
        <v>2271.65</v>
      </c>
      <c r="M13" s="5">
        <v>2266.64</v>
      </c>
      <c r="N13" s="5">
        <v>1740.35</v>
      </c>
      <c r="O13" s="5">
        <v>1745.74</v>
      </c>
      <c r="P13" s="5">
        <v>1477.95</v>
      </c>
      <c r="Q13" s="5">
        <v>1475.03</v>
      </c>
      <c r="R13" s="5">
        <v>2819.08</v>
      </c>
      <c r="S13" s="5">
        <v>2813.55</v>
      </c>
      <c r="T13" s="5">
        <v>1746.39</v>
      </c>
      <c r="U13" s="6">
        <v>1735.7049999999999</v>
      </c>
      <c r="V13" s="20"/>
      <c r="X13" s="26"/>
      <c r="Y13" s="37">
        <f t="shared" si="0"/>
        <v>-5.3195681298762705E-3</v>
      </c>
      <c r="Z13" s="38">
        <f t="shared" si="27"/>
        <v>-2.7786721475612044E-4</v>
      </c>
      <c r="AA13" s="38">
        <f t="shared" si="28"/>
        <v>4.2338268963056985E-3</v>
      </c>
      <c r="AB13" s="38">
        <f t="shared" si="29"/>
        <v>6.7799827788375748E-5</v>
      </c>
      <c r="AC13" s="38">
        <f t="shared" si="30"/>
        <v>-4.5288092416012624E-3</v>
      </c>
      <c r="AD13" s="39">
        <f t="shared" si="1"/>
        <v>-6.9366053544139749E-3</v>
      </c>
      <c r="AE13" s="40">
        <f t="shared" si="2"/>
        <v>-2.126870536092259E-3</v>
      </c>
      <c r="AF13" s="20"/>
      <c r="AH13" s="26"/>
      <c r="AI13" s="37">
        <f t="shared" si="3"/>
        <v>5.3195681298762705E-3</v>
      </c>
      <c r="AJ13" s="38">
        <f t="shared" si="4"/>
        <v>2.7786721475612044E-4</v>
      </c>
      <c r="AK13" s="38">
        <f t="shared" si="5"/>
        <v>4.2338268963056985E-3</v>
      </c>
      <c r="AL13" s="38">
        <f t="shared" si="6"/>
        <v>6.7799827788375748E-5</v>
      </c>
      <c r="AM13" s="38">
        <f t="shared" si="7"/>
        <v>4.5288092416012624E-3</v>
      </c>
      <c r="AN13" s="39">
        <f t="shared" si="8"/>
        <v>6.9366053544139749E-3</v>
      </c>
      <c r="AO13" s="40">
        <f t="shared" si="9"/>
        <v>3.5607461107902837E-3</v>
      </c>
      <c r="AP13" s="20"/>
      <c r="AR13" s="26"/>
      <c r="AS13" s="37">
        <f t="shared" si="10"/>
        <v>-6.935674861227357E-3</v>
      </c>
      <c r="AT13" s="38">
        <f t="shared" si="11"/>
        <v>-2.2054453811107422E-3</v>
      </c>
      <c r="AU13" s="38">
        <f t="shared" si="12"/>
        <v>3.0970781739305888E-3</v>
      </c>
      <c r="AV13" s="38">
        <f t="shared" si="13"/>
        <v>-1.9757095977536946E-3</v>
      </c>
      <c r="AW13" s="38">
        <f t="shared" si="14"/>
        <v>-1.9616328731358263E-3</v>
      </c>
      <c r="AX13" s="39">
        <f t="shared" si="15"/>
        <v>-6.118335537881099E-3</v>
      </c>
      <c r="AY13" s="40">
        <f t="shared" si="16"/>
        <v>-2.683286679529689E-3</v>
      </c>
      <c r="AZ13" s="20"/>
      <c r="BB13" s="26"/>
      <c r="BC13" s="37">
        <f t="shared" si="17"/>
        <v>6.935674861227357E-3</v>
      </c>
      <c r="BD13" s="38">
        <f t="shared" si="18"/>
        <v>2.2054453811107422E-3</v>
      </c>
      <c r="BE13" s="38">
        <f t="shared" si="19"/>
        <v>3.0970781739305888E-3</v>
      </c>
      <c r="BF13" s="38">
        <f t="shared" si="20"/>
        <v>1.9757095977536946E-3</v>
      </c>
      <c r="BG13" s="38">
        <f t="shared" si="21"/>
        <v>1.9616328731358263E-3</v>
      </c>
      <c r="BH13" s="39">
        <f t="shared" si="22"/>
        <v>6.118335537881099E-3</v>
      </c>
      <c r="BI13" s="40">
        <f t="shared" si="23"/>
        <v>3.7156460708398851E-3</v>
      </c>
      <c r="BJ13" s="20"/>
      <c r="BL13" s="26"/>
      <c r="BM13" s="83">
        <f t="shared" si="24"/>
        <v>-6.1276214955518138E-3</v>
      </c>
      <c r="BN13" s="49">
        <f t="shared" si="24"/>
        <v>-1.2416562979334312E-3</v>
      </c>
      <c r="BO13" s="49">
        <f t="shared" si="24"/>
        <v>3.6654525351181438E-3</v>
      </c>
      <c r="BP13" s="49">
        <f t="shared" si="24"/>
        <v>-9.5395488498265944E-4</v>
      </c>
      <c r="BQ13" s="49">
        <f t="shared" si="24"/>
        <v>-3.2452210573685443E-3</v>
      </c>
      <c r="BR13" s="84">
        <f t="shared" si="24"/>
        <v>-6.5274704461475369E-3</v>
      </c>
      <c r="BS13" s="51">
        <f t="shared" si="25"/>
        <v>-2.4050786078109736E-3</v>
      </c>
      <c r="BT13" s="20"/>
      <c r="BV13" s="26"/>
      <c r="BW13" s="83">
        <f t="shared" si="26"/>
        <v>6.1276214955518138E-3</v>
      </c>
      <c r="BX13" s="49">
        <f t="shared" si="26"/>
        <v>1.2416562979334312E-3</v>
      </c>
      <c r="BY13" s="49">
        <f t="shared" si="26"/>
        <v>3.6654525351181438E-3</v>
      </c>
      <c r="BZ13" s="49">
        <f t="shared" si="26"/>
        <v>1.0217547127710353E-3</v>
      </c>
      <c r="CA13" s="49">
        <f t="shared" si="26"/>
        <v>3.2452210573685443E-3</v>
      </c>
      <c r="CB13" s="84">
        <f t="shared" si="26"/>
        <v>6.5274704461475369E-3</v>
      </c>
      <c r="CC13" s="51">
        <f t="shared" si="31"/>
        <v>3.638196090815084E-3</v>
      </c>
      <c r="CD13" s="20"/>
    </row>
    <row r="14" spans="2:86" x14ac:dyDescent="0.3">
      <c r="B14" s="26"/>
      <c r="C14" s="13" t="s">
        <v>114</v>
      </c>
      <c r="D14" s="91" t="s">
        <v>115</v>
      </c>
      <c r="E14" s="82">
        <v>1711.1100000000001</v>
      </c>
      <c r="F14" s="20"/>
      <c r="G14" s="2"/>
      <c r="H14" s="26"/>
      <c r="I14" s="29">
        <v>44792</v>
      </c>
      <c r="J14" s="5">
        <v>2540.11</v>
      </c>
      <c r="K14" s="5">
        <v>2537.8000000000002</v>
      </c>
      <c r="L14" s="5">
        <v>2276.86</v>
      </c>
      <c r="M14" s="5">
        <v>2267.27</v>
      </c>
      <c r="N14" s="5">
        <v>1741.73</v>
      </c>
      <c r="O14" s="5">
        <v>1738.38</v>
      </c>
      <c r="P14" s="5">
        <v>1473.38</v>
      </c>
      <c r="Q14" s="5">
        <v>1474.93</v>
      </c>
      <c r="R14" s="5">
        <v>2806.12</v>
      </c>
      <c r="S14" s="5">
        <v>2826.35</v>
      </c>
      <c r="T14" s="5">
        <v>1758.79</v>
      </c>
      <c r="U14" s="6">
        <v>1747.829</v>
      </c>
      <c r="V14" s="20"/>
      <c r="X14" s="26"/>
      <c r="Y14" s="37">
        <f t="shared" si="0"/>
        <v>-1.1571431945022316E-3</v>
      </c>
      <c r="Z14" s="38">
        <f t="shared" si="27"/>
        <v>-3.9800907601270225E-3</v>
      </c>
      <c r="AA14" s="38">
        <f t="shared" si="28"/>
        <v>-2.1697203471552399E-3</v>
      </c>
      <c r="AB14" s="38">
        <f t="shared" si="29"/>
        <v>1.1335405834680048E-3</v>
      </c>
      <c r="AC14" s="38">
        <f t="shared" si="30"/>
        <v>6.9580521729215783E-3</v>
      </c>
      <c r="AD14" s="39">
        <f t="shared" si="1"/>
        <v>-5.8961585389020778E-3</v>
      </c>
      <c r="AE14" s="40">
        <f t="shared" si="2"/>
        <v>-8.5192001404949815E-4</v>
      </c>
      <c r="AF14" s="20"/>
      <c r="AH14" s="26"/>
      <c r="AI14" s="37">
        <f t="shared" si="3"/>
        <v>1.1571431945022316E-3</v>
      </c>
      <c r="AJ14" s="38">
        <f t="shared" si="4"/>
        <v>3.9800907601270225E-3</v>
      </c>
      <c r="AK14" s="38">
        <f t="shared" si="5"/>
        <v>2.1697203471552399E-3</v>
      </c>
      <c r="AL14" s="38">
        <f t="shared" si="6"/>
        <v>1.1335405834680048E-3</v>
      </c>
      <c r="AM14" s="38">
        <f t="shared" si="7"/>
        <v>6.9580521729215783E-3</v>
      </c>
      <c r="AN14" s="39">
        <f t="shared" si="8"/>
        <v>5.8961585389020778E-3</v>
      </c>
      <c r="AO14" s="40">
        <f t="shared" si="9"/>
        <v>3.5491175995126926E-3</v>
      </c>
      <c r="AP14" s="20"/>
      <c r="AR14" s="26"/>
      <c r="AS14" s="37">
        <f t="shared" si="10"/>
        <v>-9.0940943502444596E-4</v>
      </c>
      <c r="AT14" s="38">
        <f t="shared" si="11"/>
        <v>-4.211941006473892E-3</v>
      </c>
      <c r="AU14" s="38">
        <f t="shared" si="12"/>
        <v>-1.9233750351661332E-3</v>
      </c>
      <c r="AV14" s="38">
        <f t="shared" si="13"/>
        <v>1.0520028777368732E-3</v>
      </c>
      <c r="AW14" s="38">
        <f t="shared" si="14"/>
        <v>7.2092426553390515E-3</v>
      </c>
      <c r="AX14" s="39">
        <f t="shared" si="15"/>
        <v>-6.2321254953689826E-3</v>
      </c>
      <c r="AY14" s="40">
        <f t="shared" si="16"/>
        <v>-8.3593423982625487E-4</v>
      </c>
      <c r="AZ14" s="20"/>
      <c r="BB14" s="26"/>
      <c r="BC14" s="37">
        <f t="shared" si="17"/>
        <v>9.0940943502444596E-4</v>
      </c>
      <c r="BD14" s="38">
        <f t="shared" si="18"/>
        <v>4.211941006473892E-3</v>
      </c>
      <c r="BE14" s="38">
        <f t="shared" si="19"/>
        <v>1.9233750351661332E-3</v>
      </c>
      <c r="BF14" s="38">
        <f t="shared" si="20"/>
        <v>1.0520028777368732E-3</v>
      </c>
      <c r="BG14" s="38">
        <f t="shared" si="21"/>
        <v>7.2092426553390515E-3</v>
      </c>
      <c r="BH14" s="39">
        <f t="shared" si="22"/>
        <v>6.2321254953689826E-3</v>
      </c>
      <c r="BI14" s="40">
        <f t="shared" si="23"/>
        <v>3.5896827508515631E-3</v>
      </c>
      <c r="BJ14" s="20"/>
      <c r="BL14" s="26"/>
      <c r="BM14" s="83">
        <f t="shared" si="24"/>
        <v>-1.0332763147633387E-3</v>
      </c>
      <c r="BN14" s="49">
        <f t="shared" si="24"/>
        <v>-4.0960158833004568E-3</v>
      </c>
      <c r="BO14" s="49">
        <f t="shared" si="24"/>
        <v>-2.0465476911606865E-3</v>
      </c>
      <c r="BP14" s="49">
        <f t="shared" si="24"/>
        <v>1.092771730602439E-3</v>
      </c>
      <c r="BQ14" s="49">
        <f t="shared" si="24"/>
        <v>7.0836474141303153E-3</v>
      </c>
      <c r="BR14" s="84">
        <f t="shared" si="24"/>
        <v>-6.0641420171355306E-3</v>
      </c>
      <c r="BS14" s="51">
        <f t="shared" si="25"/>
        <v>-8.439271269378764E-4</v>
      </c>
      <c r="BT14" s="20"/>
      <c r="BV14" s="26"/>
      <c r="BW14" s="83">
        <f t="shared" si="26"/>
        <v>1.0332763147633387E-3</v>
      </c>
      <c r="BX14" s="49">
        <f t="shared" si="26"/>
        <v>4.0960158833004568E-3</v>
      </c>
      <c r="BY14" s="49">
        <f t="shared" si="26"/>
        <v>2.0465476911606865E-3</v>
      </c>
      <c r="BZ14" s="49">
        <f t="shared" si="26"/>
        <v>1.092771730602439E-3</v>
      </c>
      <c r="CA14" s="49">
        <f t="shared" si="26"/>
        <v>7.0836474141303153E-3</v>
      </c>
      <c r="CB14" s="84">
        <f t="shared" si="26"/>
        <v>6.0641420171355306E-3</v>
      </c>
      <c r="CC14" s="51">
        <f t="shared" si="31"/>
        <v>3.5694001751821278E-3</v>
      </c>
      <c r="CD14" s="20"/>
    </row>
    <row r="15" spans="2:86" x14ac:dyDescent="0.3">
      <c r="B15" s="26"/>
      <c r="C15" s="19"/>
      <c r="D15" s="19"/>
      <c r="E15" s="19"/>
      <c r="F15" s="20"/>
      <c r="G15" s="2"/>
      <c r="H15" s="26"/>
      <c r="I15" s="29">
        <v>44791</v>
      </c>
      <c r="J15" s="5">
        <v>2543.0300000000002</v>
      </c>
      <c r="K15" s="5">
        <v>2540.7399999999998</v>
      </c>
      <c r="L15" s="5">
        <v>2274.4299999999998</v>
      </c>
      <c r="M15" s="5">
        <v>2276.33</v>
      </c>
      <c r="N15" s="5">
        <v>1731.65</v>
      </c>
      <c r="O15" s="5">
        <v>1742.16</v>
      </c>
      <c r="P15" s="5">
        <v>1463.35</v>
      </c>
      <c r="Q15" s="5">
        <v>1473.26</v>
      </c>
      <c r="R15" s="5">
        <v>2806.08</v>
      </c>
      <c r="S15" s="5">
        <v>2806.82</v>
      </c>
      <c r="T15" s="5">
        <v>1761.37</v>
      </c>
      <c r="U15" s="6">
        <v>1758.1956</v>
      </c>
      <c r="V15" s="20"/>
      <c r="X15" s="26"/>
      <c r="Y15" s="37">
        <f t="shared" si="0"/>
        <v>-1.6134427326222741E-4</v>
      </c>
      <c r="Z15" s="38">
        <f t="shared" si="27"/>
        <v>7.5617358580143401E-4</v>
      </c>
      <c r="AA15" s="38">
        <f t="shared" si="28"/>
        <v>6.8135716638639083E-3</v>
      </c>
      <c r="AB15" s="38">
        <f t="shared" si="29"/>
        <v>7.5157118726363863E-3</v>
      </c>
      <c r="AC15" s="38">
        <f t="shared" si="30"/>
        <v>1.0057061340942096E-3</v>
      </c>
      <c r="AD15" s="39">
        <f t="shared" si="1"/>
        <v>-1.6208511967291909E-3</v>
      </c>
      <c r="AE15" s="40">
        <f t="shared" si="2"/>
        <v>2.3848279644007532E-3</v>
      </c>
      <c r="AF15" s="20"/>
      <c r="AH15" s="26"/>
      <c r="AI15" s="37">
        <f t="shared" si="3"/>
        <v>1.6134427326222741E-4</v>
      </c>
      <c r="AJ15" s="38">
        <f t="shared" si="4"/>
        <v>7.5617358580143401E-4</v>
      </c>
      <c r="AK15" s="38">
        <f t="shared" si="5"/>
        <v>6.8135716638639083E-3</v>
      </c>
      <c r="AL15" s="38">
        <f t="shared" si="6"/>
        <v>7.5157118726363863E-3</v>
      </c>
      <c r="AM15" s="38">
        <f t="shared" si="7"/>
        <v>1.0057061340942096E-3</v>
      </c>
      <c r="AN15" s="39">
        <f t="shared" si="8"/>
        <v>1.6208511967291909E-3</v>
      </c>
      <c r="AO15" s="40">
        <f t="shared" si="9"/>
        <v>2.9788931210645592E-3</v>
      </c>
      <c r="AP15" s="20"/>
      <c r="AR15" s="26"/>
      <c r="AS15" s="37">
        <f t="shared" si="10"/>
        <v>-9.0050058394923309E-4</v>
      </c>
      <c r="AT15" s="38">
        <f t="shared" si="11"/>
        <v>8.3537413769607823E-4</v>
      </c>
      <c r="AU15" s="38">
        <f t="shared" si="12"/>
        <v>6.0693558167066036E-3</v>
      </c>
      <c r="AV15" s="38">
        <f t="shared" si="13"/>
        <v>6.7721324358493065E-3</v>
      </c>
      <c r="AW15" s="38">
        <f t="shared" si="14"/>
        <v>2.6371308016886065E-4</v>
      </c>
      <c r="AX15" s="39">
        <f t="shared" si="15"/>
        <v>-1.8022334887047458E-3</v>
      </c>
      <c r="AY15" s="40">
        <f t="shared" si="16"/>
        <v>1.8729735662944783E-3</v>
      </c>
      <c r="AZ15" s="20"/>
      <c r="BB15" s="26"/>
      <c r="BC15" s="37">
        <f t="shared" si="17"/>
        <v>9.0050058394923309E-4</v>
      </c>
      <c r="BD15" s="38">
        <f t="shared" si="18"/>
        <v>8.3537413769607823E-4</v>
      </c>
      <c r="BE15" s="38">
        <f t="shared" si="19"/>
        <v>6.0693558167066036E-3</v>
      </c>
      <c r="BF15" s="38">
        <f t="shared" si="20"/>
        <v>6.7721324358493065E-3</v>
      </c>
      <c r="BG15" s="38">
        <f t="shared" si="21"/>
        <v>2.6371308016886065E-4</v>
      </c>
      <c r="BH15" s="39">
        <f t="shared" si="22"/>
        <v>1.8022334887047458E-3</v>
      </c>
      <c r="BI15" s="40">
        <f t="shared" si="23"/>
        <v>2.7738849238458044E-3</v>
      </c>
      <c r="BJ15" s="20"/>
      <c r="BL15" s="26"/>
      <c r="BM15" s="83">
        <f t="shared" si="24"/>
        <v>-5.309224286057302E-4</v>
      </c>
      <c r="BN15" s="49">
        <f t="shared" si="24"/>
        <v>7.9577386174875617E-4</v>
      </c>
      <c r="BO15" s="49">
        <f t="shared" si="24"/>
        <v>6.4414637402852564E-3</v>
      </c>
      <c r="BP15" s="49">
        <f t="shared" si="24"/>
        <v>7.1439221542428464E-3</v>
      </c>
      <c r="BQ15" s="49">
        <f t="shared" si="24"/>
        <v>6.3470960713153516E-4</v>
      </c>
      <c r="BR15" s="84">
        <f t="shared" si="24"/>
        <v>-1.7115423427169684E-3</v>
      </c>
      <c r="BS15" s="51">
        <f t="shared" si="25"/>
        <v>2.128900765347616E-3</v>
      </c>
      <c r="BT15" s="20"/>
      <c r="BV15" s="26"/>
      <c r="BW15" s="83">
        <f t="shared" si="26"/>
        <v>5.309224286057302E-4</v>
      </c>
      <c r="BX15" s="49">
        <f t="shared" si="26"/>
        <v>7.9577386174875617E-4</v>
      </c>
      <c r="BY15" s="49">
        <f t="shared" si="26"/>
        <v>6.4414637402852564E-3</v>
      </c>
      <c r="BZ15" s="49">
        <f t="shared" si="26"/>
        <v>7.1439221542428464E-3</v>
      </c>
      <c r="CA15" s="49">
        <f t="shared" si="26"/>
        <v>6.3470960713153516E-4</v>
      </c>
      <c r="CB15" s="84">
        <f t="shared" si="26"/>
        <v>1.7115423427169684E-3</v>
      </c>
      <c r="CC15" s="51">
        <f t="shared" si="31"/>
        <v>2.8763890224551818E-3</v>
      </c>
      <c r="CD15" s="20"/>
    </row>
    <row r="16" spans="2:86" ht="18" x14ac:dyDescent="0.35">
      <c r="B16" s="26"/>
      <c r="C16" s="211" t="s">
        <v>14</v>
      </c>
      <c r="D16" s="212"/>
      <c r="E16" s="213"/>
      <c r="F16" s="20"/>
      <c r="G16" s="2"/>
      <c r="H16" s="26"/>
      <c r="I16" s="29">
        <v>44790</v>
      </c>
      <c r="J16" s="5">
        <v>2527.8200000000002</v>
      </c>
      <c r="K16" s="5">
        <v>2541.15</v>
      </c>
      <c r="L16" s="5">
        <v>2280.36</v>
      </c>
      <c r="M16" s="5">
        <v>2274.61</v>
      </c>
      <c r="N16" s="5">
        <v>1744.92</v>
      </c>
      <c r="O16" s="5">
        <v>1730.37</v>
      </c>
      <c r="P16" s="5">
        <v>1467.42</v>
      </c>
      <c r="Q16" s="5">
        <v>1462.27</v>
      </c>
      <c r="R16" s="5">
        <v>2797.05</v>
      </c>
      <c r="S16" s="5">
        <v>2804</v>
      </c>
      <c r="T16" s="5">
        <v>1775.7065</v>
      </c>
      <c r="U16" s="6">
        <v>1761.05</v>
      </c>
      <c r="V16" s="20"/>
      <c r="X16" s="26"/>
      <c r="Y16" s="37">
        <f t="shared" si="0"/>
        <v>5.5597324997032896E-3</v>
      </c>
      <c r="Z16" s="38">
        <f t="shared" si="27"/>
        <v>-2.4427896043293551E-3</v>
      </c>
      <c r="AA16" s="38">
        <f t="shared" si="28"/>
        <v>-8.3441742648703229E-3</v>
      </c>
      <c r="AB16" s="38">
        <f t="shared" si="29"/>
        <v>-3.5978331232325799E-3</v>
      </c>
      <c r="AC16" s="38">
        <f t="shared" si="30"/>
        <v>2.4847607300548143E-3</v>
      </c>
      <c r="AD16" s="39">
        <f t="shared" si="1"/>
        <v>-8.1618471703593549E-3</v>
      </c>
      <c r="AE16" s="40">
        <f t="shared" si="2"/>
        <v>-2.4170251555055851E-3</v>
      </c>
      <c r="AF16" s="20"/>
      <c r="AH16" s="26"/>
      <c r="AI16" s="37">
        <f t="shared" si="3"/>
        <v>5.5597324997032896E-3</v>
      </c>
      <c r="AJ16" s="38">
        <f t="shared" si="4"/>
        <v>2.4427896043293551E-3</v>
      </c>
      <c r="AK16" s="38">
        <f t="shared" si="5"/>
        <v>8.3441742648703229E-3</v>
      </c>
      <c r="AL16" s="38">
        <f t="shared" si="6"/>
        <v>3.5978331232325799E-3</v>
      </c>
      <c r="AM16" s="38">
        <f t="shared" si="7"/>
        <v>2.4847607300548143E-3</v>
      </c>
      <c r="AN16" s="39">
        <f t="shared" si="8"/>
        <v>8.1618471703593549E-3</v>
      </c>
      <c r="AO16" s="40">
        <f t="shared" si="9"/>
        <v>5.098522898758286E-3</v>
      </c>
      <c r="AP16" s="20"/>
      <c r="AR16" s="26"/>
      <c r="AS16" s="37">
        <f t="shared" si="10"/>
        <v>5.2733185116028538E-3</v>
      </c>
      <c r="AT16" s="38">
        <f t="shared" si="11"/>
        <v>-2.5215316879790908E-3</v>
      </c>
      <c r="AU16" s="38">
        <f t="shared" si="12"/>
        <v>-8.3384911629187479E-3</v>
      </c>
      <c r="AV16" s="38">
        <f t="shared" si="13"/>
        <v>-3.5095609982146152E-3</v>
      </c>
      <c r="AW16" s="38">
        <f t="shared" si="14"/>
        <v>2.4847607300548143E-3</v>
      </c>
      <c r="AX16" s="39">
        <f t="shared" si="15"/>
        <v>-8.2538978147571416E-3</v>
      </c>
      <c r="AY16" s="40">
        <f t="shared" si="16"/>
        <v>-2.4775670703686544E-3</v>
      </c>
      <c r="AZ16" s="20"/>
      <c r="BB16" s="26"/>
      <c r="BC16" s="37">
        <f t="shared" si="17"/>
        <v>5.2733185116028538E-3</v>
      </c>
      <c r="BD16" s="38">
        <f t="shared" si="18"/>
        <v>2.5215316879790908E-3</v>
      </c>
      <c r="BE16" s="38">
        <f t="shared" si="19"/>
        <v>8.3384911629187479E-3</v>
      </c>
      <c r="BF16" s="38">
        <f t="shared" si="20"/>
        <v>3.5095609982146152E-3</v>
      </c>
      <c r="BG16" s="38">
        <f t="shared" si="21"/>
        <v>2.4847607300548143E-3</v>
      </c>
      <c r="BH16" s="39">
        <f t="shared" si="22"/>
        <v>8.2538978147571416E-3</v>
      </c>
      <c r="BI16" s="40">
        <f t="shared" si="23"/>
        <v>5.0635934842545444E-3</v>
      </c>
      <c r="BJ16" s="20"/>
      <c r="BL16" s="26"/>
      <c r="BM16" s="83">
        <f t="shared" si="24"/>
        <v>5.4165255056530717E-3</v>
      </c>
      <c r="BN16" s="49">
        <f t="shared" si="24"/>
        <v>-2.4821606461542228E-3</v>
      </c>
      <c r="BO16" s="49">
        <f t="shared" si="24"/>
        <v>-8.3413327138945354E-3</v>
      </c>
      <c r="BP16" s="49">
        <f t="shared" si="24"/>
        <v>-3.5536970607235978E-3</v>
      </c>
      <c r="BQ16" s="49">
        <f t="shared" si="24"/>
        <v>2.4847607300548143E-3</v>
      </c>
      <c r="BR16" s="84">
        <f t="shared" si="24"/>
        <v>-8.2078724925582491E-3</v>
      </c>
      <c r="BS16" s="51">
        <f t="shared" si="25"/>
        <v>-2.44729611293712E-3</v>
      </c>
      <c r="BT16" s="20"/>
      <c r="BV16" s="26"/>
      <c r="BW16" s="83">
        <f t="shared" si="26"/>
        <v>5.4165255056530717E-3</v>
      </c>
      <c r="BX16" s="49">
        <f t="shared" si="26"/>
        <v>2.4821606461542228E-3</v>
      </c>
      <c r="BY16" s="49">
        <f t="shared" si="26"/>
        <v>8.3413327138945354E-3</v>
      </c>
      <c r="BZ16" s="49">
        <f t="shared" si="26"/>
        <v>3.5536970607235978E-3</v>
      </c>
      <c r="CA16" s="49">
        <f t="shared" si="26"/>
        <v>2.4847607300548143E-3</v>
      </c>
      <c r="CB16" s="84">
        <f t="shared" si="26"/>
        <v>8.2078724925582491E-3</v>
      </c>
      <c r="CC16" s="51">
        <f t="shared" si="31"/>
        <v>5.0810581915064152E-3</v>
      </c>
      <c r="CD16" s="20"/>
    </row>
    <row r="17" spans="2:82" ht="18" x14ac:dyDescent="0.35">
      <c r="B17" s="26"/>
      <c r="C17" s="222" t="s">
        <v>7</v>
      </c>
      <c r="D17" s="223"/>
      <c r="E17" s="224"/>
      <c r="F17" s="20"/>
      <c r="G17" s="2"/>
      <c r="H17" s="26"/>
      <c r="I17" s="29">
        <v>44789</v>
      </c>
      <c r="J17" s="5">
        <v>2533.44</v>
      </c>
      <c r="K17" s="5">
        <v>2527.1</v>
      </c>
      <c r="L17" s="5">
        <v>2295.8000000000002</v>
      </c>
      <c r="M17" s="5">
        <v>2280.1799999999998</v>
      </c>
      <c r="N17" s="5">
        <v>1750.43</v>
      </c>
      <c r="O17" s="5">
        <v>1744.93</v>
      </c>
      <c r="P17" s="5">
        <v>1475.78</v>
      </c>
      <c r="Q17" s="5">
        <v>1467.55</v>
      </c>
      <c r="R17" s="5">
        <v>2793.11</v>
      </c>
      <c r="S17" s="5">
        <v>2797.05</v>
      </c>
      <c r="T17" s="5">
        <v>1779.49</v>
      </c>
      <c r="U17" s="6">
        <v>1775.5417</v>
      </c>
      <c r="V17" s="20"/>
      <c r="X17" s="26"/>
      <c r="Y17" s="37">
        <f t="shared" si="0"/>
        <v>-2.5025262094228186E-3</v>
      </c>
      <c r="Z17" s="38">
        <f t="shared" si="27"/>
        <v>-6.998366902558591E-3</v>
      </c>
      <c r="AA17" s="38">
        <f t="shared" si="28"/>
        <v>-3.3413678474736455E-3</v>
      </c>
      <c r="AB17" s="38">
        <f t="shared" si="29"/>
        <v>-5.5767119760398018E-3</v>
      </c>
      <c r="AC17" s="38">
        <f t="shared" si="30"/>
        <v>1.0952079284465587E-3</v>
      </c>
      <c r="AD17" s="39">
        <f t="shared" si="1"/>
        <v>-1.8934628508469175E-3</v>
      </c>
      <c r="AE17" s="40">
        <f t="shared" si="2"/>
        <v>-3.2028713096492029E-3</v>
      </c>
      <c r="AF17" s="20"/>
      <c r="AH17" s="26"/>
      <c r="AI17" s="37">
        <f t="shared" si="3"/>
        <v>2.5025262094228186E-3</v>
      </c>
      <c r="AJ17" s="38">
        <f t="shared" si="4"/>
        <v>6.998366902558591E-3</v>
      </c>
      <c r="AK17" s="38">
        <f t="shared" si="5"/>
        <v>3.3413678474736455E-3</v>
      </c>
      <c r="AL17" s="38">
        <f t="shared" si="6"/>
        <v>5.5767119760398018E-3</v>
      </c>
      <c r="AM17" s="38">
        <f t="shared" si="7"/>
        <v>1.0952079284465587E-3</v>
      </c>
      <c r="AN17" s="39">
        <f t="shared" si="8"/>
        <v>1.8934628508469175E-3</v>
      </c>
      <c r="AO17" s="40">
        <f t="shared" si="9"/>
        <v>3.5679406191313893E-3</v>
      </c>
      <c r="AP17" s="20"/>
      <c r="AR17" s="26"/>
      <c r="AS17" s="37">
        <f t="shared" si="10"/>
        <v>-2.5025262094228186E-3</v>
      </c>
      <c r="AT17" s="38">
        <f t="shared" si="11"/>
        <v>-6.8037285477830578E-3</v>
      </c>
      <c r="AU17" s="38">
        <f t="shared" si="12"/>
        <v>-3.1420850876641739E-3</v>
      </c>
      <c r="AV17" s="38">
        <f t="shared" si="13"/>
        <v>-5.5767119760398018E-3</v>
      </c>
      <c r="AW17" s="38">
        <f t="shared" si="14"/>
        <v>1.4106139751030409E-3</v>
      </c>
      <c r="AX17" s="39">
        <f t="shared" si="15"/>
        <v>-2.2187817857925681E-3</v>
      </c>
      <c r="AY17" s="40">
        <f t="shared" si="16"/>
        <v>-3.1388699385998965E-3</v>
      </c>
      <c r="AZ17" s="20"/>
      <c r="BB17" s="26"/>
      <c r="BC17" s="37">
        <f t="shared" si="17"/>
        <v>2.5025262094228186E-3</v>
      </c>
      <c r="BD17" s="38">
        <f t="shared" si="18"/>
        <v>6.8037285477830578E-3</v>
      </c>
      <c r="BE17" s="38">
        <f t="shared" si="19"/>
        <v>3.1420850876641739E-3</v>
      </c>
      <c r="BF17" s="38">
        <f t="shared" si="20"/>
        <v>5.5767119760398018E-3</v>
      </c>
      <c r="BG17" s="38">
        <f t="shared" si="21"/>
        <v>1.4106139751030409E-3</v>
      </c>
      <c r="BH17" s="39">
        <f t="shared" si="22"/>
        <v>2.2187817857925681E-3</v>
      </c>
      <c r="BI17" s="40">
        <f t="shared" si="23"/>
        <v>3.6090745969675768E-3</v>
      </c>
      <c r="BJ17" s="20"/>
      <c r="BL17" s="26"/>
      <c r="BM17" s="83">
        <f t="shared" si="24"/>
        <v>-2.5025262094228186E-3</v>
      </c>
      <c r="BN17" s="49">
        <f t="shared" si="24"/>
        <v>-6.9010477251708249E-3</v>
      </c>
      <c r="BO17" s="49">
        <f t="shared" si="24"/>
        <v>-3.2417264675689097E-3</v>
      </c>
      <c r="BP17" s="49">
        <f t="shared" si="24"/>
        <v>-5.5767119760398018E-3</v>
      </c>
      <c r="BQ17" s="49">
        <f t="shared" si="24"/>
        <v>1.2529109517747999E-3</v>
      </c>
      <c r="BR17" s="84">
        <f t="shared" si="24"/>
        <v>-2.0561223183197426E-3</v>
      </c>
      <c r="BS17" s="51">
        <f t="shared" si="25"/>
        <v>-3.1708706241245495E-3</v>
      </c>
      <c r="BT17" s="20"/>
      <c r="BV17" s="26"/>
      <c r="BW17" s="83">
        <f t="shared" si="26"/>
        <v>2.5025262094228186E-3</v>
      </c>
      <c r="BX17" s="49">
        <f t="shared" si="26"/>
        <v>6.9010477251708249E-3</v>
      </c>
      <c r="BY17" s="49">
        <f t="shared" si="26"/>
        <v>3.2417264675689097E-3</v>
      </c>
      <c r="BZ17" s="49">
        <f t="shared" si="26"/>
        <v>5.5767119760398018E-3</v>
      </c>
      <c r="CA17" s="49">
        <f t="shared" si="26"/>
        <v>1.2529109517747999E-3</v>
      </c>
      <c r="CB17" s="84">
        <f t="shared" si="26"/>
        <v>2.0561223183197426E-3</v>
      </c>
      <c r="CC17" s="51">
        <f t="shared" si="31"/>
        <v>3.5885076080494831E-3</v>
      </c>
      <c r="CD17" s="20"/>
    </row>
    <row r="18" spans="2:82" x14ac:dyDescent="0.3">
      <c r="B18" s="26"/>
      <c r="C18" s="16" t="s">
        <v>10</v>
      </c>
      <c r="D18" s="229">
        <f>AE42</f>
        <v>-5.6351260479190167E-3</v>
      </c>
      <c r="E18" s="230"/>
      <c r="F18" s="20"/>
      <c r="G18" s="2"/>
      <c r="H18" s="26"/>
      <c r="I18" s="29">
        <v>44788</v>
      </c>
      <c r="J18" s="5">
        <v>2527.37</v>
      </c>
      <c r="K18" s="5">
        <v>2533.44</v>
      </c>
      <c r="L18" s="5">
        <v>2300.67</v>
      </c>
      <c r="M18" s="5">
        <v>2296.25</v>
      </c>
      <c r="N18" s="5">
        <v>1755.25</v>
      </c>
      <c r="O18" s="5">
        <v>1750.78</v>
      </c>
      <c r="P18" s="5">
        <v>1484.76</v>
      </c>
      <c r="Q18" s="5">
        <v>1475.78</v>
      </c>
      <c r="R18" s="5">
        <v>2793.86</v>
      </c>
      <c r="S18" s="5">
        <v>2793.99</v>
      </c>
      <c r="T18" s="5">
        <v>1801.59</v>
      </c>
      <c r="U18" s="6">
        <v>1778.91</v>
      </c>
      <c r="V18" s="20"/>
      <c r="X18" s="26"/>
      <c r="Y18" s="37">
        <f t="shared" si="0"/>
        <v>1.5576200830203814E-3</v>
      </c>
      <c r="Z18" s="38">
        <f t="shared" si="27"/>
        <v>-2.2377683149387723E-3</v>
      </c>
      <c r="AA18" s="38">
        <f t="shared" si="28"/>
        <v>-2.8363785483209655E-3</v>
      </c>
      <c r="AB18" s="38">
        <f t="shared" si="29"/>
        <v>-6.1351345890942269E-3</v>
      </c>
      <c r="AC18" s="38">
        <f t="shared" si="30"/>
        <v>1.2829655857024334E-3</v>
      </c>
      <c r="AD18" s="39">
        <f t="shared" si="1"/>
        <v>-1.268270179200209E-2</v>
      </c>
      <c r="AE18" s="40">
        <f t="shared" si="2"/>
        <v>-3.5085662626055405E-3</v>
      </c>
      <c r="AF18" s="20"/>
      <c r="AH18" s="26"/>
      <c r="AI18" s="37">
        <f t="shared" si="3"/>
        <v>1.5576200830203814E-3</v>
      </c>
      <c r="AJ18" s="38">
        <f t="shared" si="4"/>
        <v>2.2377683149387723E-3</v>
      </c>
      <c r="AK18" s="38">
        <f t="shared" si="5"/>
        <v>2.8363785483209655E-3</v>
      </c>
      <c r="AL18" s="38">
        <f t="shared" si="6"/>
        <v>6.1351345890942269E-3</v>
      </c>
      <c r="AM18" s="38">
        <f t="shared" si="7"/>
        <v>1.2829655857024334E-3</v>
      </c>
      <c r="AN18" s="39">
        <f t="shared" si="8"/>
        <v>1.268270179200209E-2</v>
      </c>
      <c r="AO18" s="40">
        <f t="shared" si="9"/>
        <v>4.4554281521798113E-3</v>
      </c>
      <c r="AP18" s="20"/>
      <c r="AR18" s="26"/>
      <c r="AS18" s="37">
        <f t="shared" si="10"/>
        <v>2.4017061213831626E-3</v>
      </c>
      <c r="AT18" s="38">
        <f t="shared" si="11"/>
        <v>-1.921179482498608E-3</v>
      </c>
      <c r="AU18" s="38">
        <f t="shared" si="12"/>
        <v>-2.5466457769548652E-3</v>
      </c>
      <c r="AV18" s="38">
        <f t="shared" si="13"/>
        <v>-6.0481155203534701E-3</v>
      </c>
      <c r="AW18" s="38">
        <f t="shared" si="14"/>
        <v>4.6530606401056027E-5</v>
      </c>
      <c r="AX18" s="39">
        <f t="shared" si="15"/>
        <v>-1.2588879822823083E-2</v>
      </c>
      <c r="AY18" s="40">
        <f t="shared" si="16"/>
        <v>-3.4427639791409677E-3</v>
      </c>
      <c r="AZ18" s="20"/>
      <c r="BB18" s="26"/>
      <c r="BC18" s="37">
        <f t="shared" si="17"/>
        <v>2.4017061213831626E-3</v>
      </c>
      <c r="BD18" s="38">
        <f t="shared" si="18"/>
        <v>1.921179482498608E-3</v>
      </c>
      <c r="BE18" s="38">
        <f t="shared" si="19"/>
        <v>2.5466457769548652E-3</v>
      </c>
      <c r="BF18" s="38">
        <f t="shared" si="20"/>
        <v>6.0481155203534701E-3</v>
      </c>
      <c r="BG18" s="38">
        <f t="shared" si="21"/>
        <v>4.6530606401056027E-5</v>
      </c>
      <c r="BH18" s="39">
        <f t="shared" si="22"/>
        <v>1.2588879822823083E-2</v>
      </c>
      <c r="BI18" s="40">
        <f t="shared" si="23"/>
        <v>4.2588428884023739E-3</v>
      </c>
      <c r="BJ18" s="20"/>
      <c r="BL18" s="26"/>
      <c r="BM18" s="83">
        <f t="shared" si="24"/>
        <v>1.9796631022017718E-3</v>
      </c>
      <c r="BN18" s="49">
        <f t="shared" si="24"/>
        <v>-2.0794738987186903E-3</v>
      </c>
      <c r="BO18" s="49">
        <f t="shared" si="24"/>
        <v>-2.6915121626379154E-3</v>
      </c>
      <c r="BP18" s="49">
        <f t="shared" si="24"/>
        <v>-6.0916250547238485E-3</v>
      </c>
      <c r="BQ18" s="49">
        <f t="shared" si="24"/>
        <v>6.6474809605174474E-4</v>
      </c>
      <c r="BR18" s="84">
        <f t="shared" si="24"/>
        <v>-1.2635790807412586E-2</v>
      </c>
      <c r="BS18" s="51">
        <f t="shared" si="25"/>
        <v>-3.4756651208732539E-3</v>
      </c>
      <c r="BT18" s="20"/>
      <c r="BV18" s="26"/>
      <c r="BW18" s="83">
        <f t="shared" si="26"/>
        <v>1.9796631022017718E-3</v>
      </c>
      <c r="BX18" s="49">
        <f t="shared" si="26"/>
        <v>2.0794738987186903E-3</v>
      </c>
      <c r="BY18" s="49">
        <f t="shared" si="26"/>
        <v>2.6915121626379154E-3</v>
      </c>
      <c r="BZ18" s="49">
        <f t="shared" si="26"/>
        <v>6.0916250547238485E-3</v>
      </c>
      <c r="CA18" s="49">
        <f t="shared" si="26"/>
        <v>6.6474809605174474E-4</v>
      </c>
      <c r="CB18" s="84">
        <f t="shared" si="26"/>
        <v>1.2635790807412586E-2</v>
      </c>
      <c r="CC18" s="51">
        <f t="shared" si="31"/>
        <v>4.357135520291093E-3</v>
      </c>
      <c r="CD18" s="20"/>
    </row>
    <row r="19" spans="2:82" x14ac:dyDescent="0.3">
      <c r="B19" s="26"/>
      <c r="C19" s="17" t="s">
        <v>11</v>
      </c>
      <c r="D19" s="227">
        <f>AVERAGE(AO7:AO36)</f>
        <v>5.2129138294645504E-3</v>
      </c>
      <c r="E19" s="228"/>
      <c r="F19" s="20"/>
      <c r="G19" s="2"/>
      <c r="H19" s="26"/>
      <c r="I19" s="29">
        <v>44785</v>
      </c>
      <c r="J19" s="5">
        <v>2517.73</v>
      </c>
      <c r="K19" s="5">
        <v>2529.5</v>
      </c>
      <c r="L19" s="5">
        <v>2284.14</v>
      </c>
      <c r="M19" s="5">
        <v>2301.4</v>
      </c>
      <c r="N19" s="5">
        <v>1733.96</v>
      </c>
      <c r="O19" s="5">
        <v>1755.76</v>
      </c>
      <c r="P19" s="5">
        <v>1465.15</v>
      </c>
      <c r="Q19" s="5">
        <v>1484.89</v>
      </c>
      <c r="R19" s="5">
        <v>2776.81</v>
      </c>
      <c r="S19" s="5">
        <v>2790.41</v>
      </c>
      <c r="T19" s="5">
        <v>1789.06</v>
      </c>
      <c r="U19" s="6">
        <v>1801.7611999999999</v>
      </c>
      <c r="V19" s="20"/>
      <c r="X19" s="26"/>
      <c r="Y19" s="37">
        <f t="shared" si="0"/>
        <v>4.674845992223146E-3</v>
      </c>
      <c r="Z19" s="38">
        <f t="shared" si="27"/>
        <v>8.0286631596928372E-3</v>
      </c>
      <c r="AA19" s="38">
        <f t="shared" si="28"/>
        <v>1.2770964801975116E-2</v>
      </c>
      <c r="AB19" s="38">
        <f t="shared" si="29"/>
        <v>1.3888225052063873E-2</v>
      </c>
      <c r="AC19" s="38">
        <f t="shared" si="30"/>
        <v>4.2720277555838284E-3</v>
      </c>
      <c r="AD19" s="39">
        <f t="shared" si="1"/>
        <v>6.8796542223243358E-3</v>
      </c>
      <c r="AE19" s="40">
        <f t="shared" si="2"/>
        <v>8.4190634973105236E-3</v>
      </c>
      <c r="AF19" s="20"/>
      <c r="AH19" s="26"/>
      <c r="AI19" s="37">
        <f t="shared" si="3"/>
        <v>4.674845992223146E-3</v>
      </c>
      <c r="AJ19" s="38">
        <f t="shared" si="4"/>
        <v>8.0286631596928372E-3</v>
      </c>
      <c r="AK19" s="38">
        <f t="shared" si="5"/>
        <v>1.2770964801975116E-2</v>
      </c>
      <c r="AL19" s="38">
        <f t="shared" si="6"/>
        <v>1.3888225052063873E-2</v>
      </c>
      <c r="AM19" s="38">
        <f t="shared" si="7"/>
        <v>4.2720277555838284E-3</v>
      </c>
      <c r="AN19" s="39">
        <f t="shared" si="8"/>
        <v>6.8796542223243358E-3</v>
      </c>
      <c r="AO19" s="40">
        <f t="shared" si="9"/>
        <v>8.4190634973105236E-3</v>
      </c>
      <c r="AP19" s="20"/>
      <c r="AR19" s="26"/>
      <c r="AS19" s="37">
        <f t="shared" si="10"/>
        <v>4.674845992223146E-3</v>
      </c>
      <c r="AT19" s="38">
        <f t="shared" si="11"/>
        <v>7.5564545080425106E-3</v>
      </c>
      <c r="AU19" s="38">
        <f t="shared" si="12"/>
        <v>1.2572377678839163E-2</v>
      </c>
      <c r="AV19" s="38">
        <f t="shared" si="13"/>
        <v>1.3473023239941309E-2</v>
      </c>
      <c r="AW19" s="38">
        <f t="shared" si="14"/>
        <v>4.8977063608961037E-3</v>
      </c>
      <c r="AX19" s="39">
        <f t="shared" si="15"/>
        <v>7.0993706192078367E-3</v>
      </c>
      <c r="AY19" s="40">
        <f t="shared" si="16"/>
        <v>8.3789630665250126E-3</v>
      </c>
      <c r="AZ19" s="20"/>
      <c r="BB19" s="26"/>
      <c r="BC19" s="37">
        <f t="shared" si="17"/>
        <v>4.674845992223146E-3</v>
      </c>
      <c r="BD19" s="38">
        <f t="shared" si="18"/>
        <v>7.5564545080425106E-3</v>
      </c>
      <c r="BE19" s="38">
        <f t="shared" si="19"/>
        <v>1.2572377678839163E-2</v>
      </c>
      <c r="BF19" s="38">
        <f t="shared" si="20"/>
        <v>1.3473023239941309E-2</v>
      </c>
      <c r="BG19" s="38">
        <f t="shared" si="21"/>
        <v>4.8977063608961037E-3</v>
      </c>
      <c r="BH19" s="39">
        <f t="shared" si="22"/>
        <v>7.0993706192078367E-3</v>
      </c>
      <c r="BI19" s="40">
        <f t="shared" si="23"/>
        <v>8.3789630665250126E-3</v>
      </c>
      <c r="BJ19" s="20"/>
      <c r="BL19" s="26"/>
      <c r="BM19" s="83">
        <f t="shared" si="24"/>
        <v>4.674845992223146E-3</v>
      </c>
      <c r="BN19" s="49">
        <f t="shared" si="24"/>
        <v>7.7925588338676743E-3</v>
      </c>
      <c r="BO19" s="49">
        <f t="shared" si="24"/>
        <v>1.2671671240407139E-2</v>
      </c>
      <c r="BP19" s="49">
        <f t="shared" si="24"/>
        <v>1.3680624146002591E-2</v>
      </c>
      <c r="BQ19" s="49">
        <f t="shared" si="24"/>
        <v>4.5848670582399661E-3</v>
      </c>
      <c r="BR19" s="84">
        <f t="shared" si="24"/>
        <v>6.9895124207660867E-3</v>
      </c>
      <c r="BS19" s="51">
        <f t="shared" si="25"/>
        <v>8.3990132819177672E-3</v>
      </c>
      <c r="BT19" s="20"/>
      <c r="BV19" s="26"/>
      <c r="BW19" s="83">
        <f t="shared" si="26"/>
        <v>4.674845992223146E-3</v>
      </c>
      <c r="BX19" s="49">
        <f t="shared" si="26"/>
        <v>7.7925588338676743E-3</v>
      </c>
      <c r="BY19" s="49">
        <f t="shared" si="26"/>
        <v>1.2671671240407139E-2</v>
      </c>
      <c r="BZ19" s="49">
        <f t="shared" si="26"/>
        <v>1.3680624146002591E-2</v>
      </c>
      <c r="CA19" s="49">
        <f t="shared" si="26"/>
        <v>4.5848670582399661E-3</v>
      </c>
      <c r="CB19" s="84">
        <f t="shared" si="26"/>
        <v>6.9895124207660867E-3</v>
      </c>
      <c r="CC19" s="51">
        <f t="shared" si="31"/>
        <v>8.3990132819177672E-3</v>
      </c>
      <c r="CD19" s="20"/>
    </row>
    <row r="20" spans="2:82" x14ac:dyDescent="0.3">
      <c r="B20" s="26"/>
      <c r="C20" s="17" t="s">
        <v>12</v>
      </c>
      <c r="D20" s="227">
        <f>_xlfn.STDEV.P(AO7:AO36)</f>
        <v>2.7472686371938951E-3</v>
      </c>
      <c r="E20" s="228"/>
      <c r="F20" s="20"/>
      <c r="G20" s="2"/>
      <c r="H20" s="26"/>
      <c r="I20" s="29">
        <v>44784</v>
      </c>
      <c r="J20" s="5">
        <v>2530.6999999999998</v>
      </c>
      <c r="K20" s="5">
        <v>2517.73</v>
      </c>
      <c r="L20" s="5">
        <v>2288.4299999999998</v>
      </c>
      <c r="M20" s="5">
        <v>2283.0700000000002</v>
      </c>
      <c r="N20" s="5">
        <v>1739.71</v>
      </c>
      <c r="O20" s="5">
        <v>1733.62</v>
      </c>
      <c r="P20" s="5">
        <v>1465.17</v>
      </c>
      <c r="Q20" s="5">
        <v>1464.55</v>
      </c>
      <c r="R20" s="5">
        <v>2796.78</v>
      </c>
      <c r="S20" s="5">
        <v>2778.54</v>
      </c>
      <c r="T20" s="5">
        <v>1792.13</v>
      </c>
      <c r="U20" s="6">
        <v>1789.4503999999999</v>
      </c>
      <c r="V20" s="20"/>
      <c r="X20" s="26"/>
      <c r="Y20" s="37">
        <f t="shared" si="0"/>
        <v>-5.0739556700664847E-3</v>
      </c>
      <c r="Z20" s="38">
        <f t="shared" si="27"/>
        <v>-2.4991370986415531E-3</v>
      </c>
      <c r="AA20" s="38">
        <f t="shared" si="28"/>
        <v>-3.4031985467422839E-3</v>
      </c>
      <c r="AB20" s="38">
        <f t="shared" si="29"/>
        <v>-5.8686647422914219E-4</v>
      </c>
      <c r="AC20" s="38">
        <f t="shared" si="30"/>
        <v>-6.9869089271610927E-3</v>
      </c>
      <c r="AD20" s="39">
        <f t="shared" si="1"/>
        <v>-1.4939782754332777E-3</v>
      </c>
      <c r="AE20" s="40">
        <f t="shared" si="2"/>
        <v>-3.3406741653789723E-3</v>
      </c>
      <c r="AF20" s="20"/>
      <c r="AH20" s="26"/>
      <c r="AI20" s="37">
        <f t="shared" si="3"/>
        <v>5.0739556700664847E-3</v>
      </c>
      <c r="AJ20" s="38">
        <f t="shared" si="4"/>
        <v>2.4991370986415531E-3</v>
      </c>
      <c r="AK20" s="38">
        <f t="shared" si="5"/>
        <v>3.4031985467422839E-3</v>
      </c>
      <c r="AL20" s="38">
        <f t="shared" si="6"/>
        <v>5.8686647422914219E-4</v>
      </c>
      <c r="AM20" s="38">
        <f t="shared" si="7"/>
        <v>6.9869089271610927E-3</v>
      </c>
      <c r="AN20" s="39">
        <f t="shared" si="8"/>
        <v>1.4939782754332777E-3</v>
      </c>
      <c r="AO20" s="40">
        <f t="shared" si="9"/>
        <v>3.3406741653789723E-3</v>
      </c>
      <c r="AP20" s="20"/>
      <c r="AR20" s="26"/>
      <c r="AS20" s="37">
        <f t="shared" si="10"/>
        <v>-5.1250642114829105E-3</v>
      </c>
      <c r="AT20" s="38">
        <f t="shared" si="11"/>
        <v>-2.342217153244658E-3</v>
      </c>
      <c r="AU20" s="38">
        <f t="shared" si="12"/>
        <v>-3.5005834305718454E-3</v>
      </c>
      <c r="AV20" s="38">
        <f t="shared" si="13"/>
        <v>-4.2315908734148132E-4</v>
      </c>
      <c r="AW20" s="38">
        <f t="shared" si="14"/>
        <v>-6.5217857679189051E-3</v>
      </c>
      <c r="AX20" s="39">
        <f t="shared" si="15"/>
        <v>-1.4952040309576672E-3</v>
      </c>
      <c r="AY20" s="40">
        <f t="shared" si="16"/>
        <v>-3.2346689469195775E-3</v>
      </c>
      <c r="AZ20" s="20"/>
      <c r="BB20" s="26"/>
      <c r="BC20" s="37">
        <f t="shared" si="17"/>
        <v>5.1250642114829105E-3</v>
      </c>
      <c r="BD20" s="38">
        <f t="shared" si="18"/>
        <v>2.342217153244658E-3</v>
      </c>
      <c r="BE20" s="38">
        <f t="shared" si="19"/>
        <v>3.5005834305718454E-3</v>
      </c>
      <c r="BF20" s="38">
        <f t="shared" si="20"/>
        <v>4.2315908734148132E-4</v>
      </c>
      <c r="BG20" s="38">
        <f t="shared" si="21"/>
        <v>6.5217857679189051E-3</v>
      </c>
      <c r="BH20" s="39">
        <f t="shared" si="22"/>
        <v>1.4952040309576672E-3</v>
      </c>
      <c r="BI20" s="40">
        <f t="shared" si="23"/>
        <v>3.2346689469195775E-3</v>
      </c>
      <c r="BJ20" s="20"/>
      <c r="BL20" s="26"/>
      <c r="BM20" s="83">
        <f t="shared" si="24"/>
        <v>-5.0995099407746981E-3</v>
      </c>
      <c r="BN20" s="49">
        <f t="shared" si="24"/>
        <v>-2.4206771259431053E-3</v>
      </c>
      <c r="BO20" s="49">
        <f t="shared" si="24"/>
        <v>-3.4518909886570646E-3</v>
      </c>
      <c r="BP20" s="49">
        <f t="shared" si="24"/>
        <v>-5.0501278078531173E-4</v>
      </c>
      <c r="BQ20" s="49">
        <f t="shared" si="24"/>
        <v>-6.7543473475399993E-3</v>
      </c>
      <c r="BR20" s="84">
        <f t="shared" si="24"/>
        <v>-1.4945911531954723E-3</v>
      </c>
      <c r="BS20" s="51">
        <f t="shared" si="25"/>
        <v>-3.2876715561492753E-3</v>
      </c>
      <c r="BT20" s="20"/>
      <c r="BV20" s="26"/>
      <c r="BW20" s="83">
        <f t="shared" si="26"/>
        <v>5.0995099407746981E-3</v>
      </c>
      <c r="BX20" s="49">
        <f t="shared" si="26"/>
        <v>2.4206771259431053E-3</v>
      </c>
      <c r="BY20" s="49">
        <f t="shared" si="26"/>
        <v>3.4518909886570646E-3</v>
      </c>
      <c r="BZ20" s="49">
        <f t="shared" si="26"/>
        <v>5.0501278078531173E-4</v>
      </c>
      <c r="CA20" s="49">
        <f t="shared" si="26"/>
        <v>6.7543473475399993E-3</v>
      </c>
      <c r="CB20" s="84">
        <f t="shared" si="26"/>
        <v>1.4945911531954723E-3</v>
      </c>
      <c r="CC20" s="51">
        <f t="shared" si="31"/>
        <v>3.2876715561492753E-3</v>
      </c>
      <c r="CD20" s="20"/>
    </row>
    <row r="21" spans="2:82" x14ac:dyDescent="0.3">
      <c r="B21" s="26"/>
      <c r="C21" s="18" t="s">
        <v>13</v>
      </c>
      <c r="D21" s="225">
        <f>(AO42-D19)/D20</f>
        <v>0.15368435861653512</v>
      </c>
      <c r="E21" s="226"/>
      <c r="F21" s="20"/>
      <c r="G21" s="2"/>
      <c r="H21" s="26"/>
      <c r="I21" s="29">
        <v>44783</v>
      </c>
      <c r="J21" s="5">
        <v>2575.2600000000002</v>
      </c>
      <c r="K21" s="5">
        <v>2530.5700000000002</v>
      </c>
      <c r="L21" s="5">
        <v>2312.0100000000002</v>
      </c>
      <c r="M21" s="5">
        <v>2288.79</v>
      </c>
      <c r="N21" s="5">
        <v>1756.17</v>
      </c>
      <c r="O21" s="5">
        <v>1739.54</v>
      </c>
      <c r="P21" s="5">
        <v>1484.55</v>
      </c>
      <c r="Q21" s="5">
        <v>1465.41</v>
      </c>
      <c r="R21" s="5">
        <v>2852.03</v>
      </c>
      <c r="S21" s="5">
        <v>2798.09</v>
      </c>
      <c r="T21" s="5">
        <v>1793.915</v>
      </c>
      <c r="U21" s="6">
        <v>1792.1278</v>
      </c>
      <c r="V21" s="20"/>
      <c r="X21" s="26"/>
      <c r="Y21" s="37">
        <f t="shared" si="0"/>
        <v>-1.7170399024382679E-2</v>
      </c>
      <c r="Z21" s="38">
        <f t="shared" si="27"/>
        <v>-9.8590574412306571E-3</v>
      </c>
      <c r="AA21" s="38">
        <f t="shared" si="28"/>
        <v>-9.2833059959904971E-3</v>
      </c>
      <c r="AB21" s="38">
        <f t="shared" si="29"/>
        <v>-1.2706583034084028E-2</v>
      </c>
      <c r="AC21" s="38">
        <f t="shared" si="30"/>
        <v>-1.8727051471335913E-2</v>
      </c>
      <c r="AD21" s="39">
        <f t="shared" si="1"/>
        <v>-1.0906955000895332E-3</v>
      </c>
      <c r="AE21" s="40">
        <f t="shared" si="2"/>
        <v>-1.1472848744518885E-2</v>
      </c>
      <c r="AF21" s="20"/>
      <c r="AH21" s="26"/>
      <c r="AI21" s="37">
        <f t="shared" si="3"/>
        <v>1.7170399024382679E-2</v>
      </c>
      <c r="AJ21" s="38">
        <f t="shared" si="4"/>
        <v>9.8590574412306571E-3</v>
      </c>
      <c r="AK21" s="38">
        <f t="shared" si="5"/>
        <v>9.2833059959904971E-3</v>
      </c>
      <c r="AL21" s="38">
        <f t="shared" si="6"/>
        <v>1.2706583034084028E-2</v>
      </c>
      <c r="AM21" s="38">
        <f t="shared" si="7"/>
        <v>1.8727051471335913E-2</v>
      </c>
      <c r="AN21" s="39">
        <f t="shared" si="8"/>
        <v>1.0906955000895332E-3</v>
      </c>
      <c r="AO21" s="40">
        <f t="shared" si="9"/>
        <v>1.1472848744518885E-2</v>
      </c>
      <c r="AP21" s="20"/>
      <c r="AR21" s="26"/>
      <c r="AS21" s="37">
        <f t="shared" si="10"/>
        <v>-1.7353587598922072E-2</v>
      </c>
      <c r="AT21" s="38">
        <f t="shared" si="11"/>
        <v>-1.0043209155669851E-2</v>
      </c>
      <c r="AU21" s="38">
        <f t="shared" si="12"/>
        <v>-9.4694704954532347E-3</v>
      </c>
      <c r="AV21" s="38">
        <f t="shared" si="13"/>
        <v>-1.2892795796705988E-2</v>
      </c>
      <c r="AW21" s="38">
        <f t="shared" si="14"/>
        <v>-1.8912844535295931E-2</v>
      </c>
      <c r="AX21" s="39">
        <f t="shared" si="15"/>
        <v>-9.9625679031614331E-4</v>
      </c>
      <c r="AY21" s="40">
        <f t="shared" si="16"/>
        <v>-1.1611360728727205E-2</v>
      </c>
      <c r="AZ21" s="20"/>
      <c r="BB21" s="26"/>
      <c r="BC21" s="37">
        <f t="shared" si="17"/>
        <v>1.7353587598922072E-2</v>
      </c>
      <c r="BD21" s="38">
        <f t="shared" si="18"/>
        <v>1.0043209155669851E-2</v>
      </c>
      <c r="BE21" s="38">
        <f t="shared" si="19"/>
        <v>9.4694704954532347E-3</v>
      </c>
      <c r="BF21" s="38">
        <f t="shared" si="20"/>
        <v>1.2892795796705988E-2</v>
      </c>
      <c r="BG21" s="38">
        <f t="shared" si="21"/>
        <v>1.8912844535295931E-2</v>
      </c>
      <c r="BH21" s="39">
        <f t="shared" si="22"/>
        <v>9.9625679031614331E-4</v>
      </c>
      <c r="BI21" s="40">
        <f t="shared" si="23"/>
        <v>1.1611360728727205E-2</v>
      </c>
      <c r="BJ21" s="20"/>
      <c r="BL21" s="26"/>
      <c r="BM21" s="83">
        <f t="shared" si="24"/>
        <v>-1.7261993311652374E-2</v>
      </c>
      <c r="BN21" s="49">
        <f t="shared" si="24"/>
        <v>-9.951133298450255E-3</v>
      </c>
      <c r="BO21" s="49">
        <f t="shared" si="24"/>
        <v>-9.3763882457218659E-3</v>
      </c>
      <c r="BP21" s="49">
        <f t="shared" si="24"/>
        <v>-1.2799689415395008E-2</v>
      </c>
      <c r="BQ21" s="49">
        <f t="shared" si="24"/>
        <v>-1.881994800331592E-2</v>
      </c>
      <c r="BR21" s="84">
        <f t="shared" si="24"/>
        <v>-1.0434761452028382E-3</v>
      </c>
      <c r="BS21" s="51">
        <f t="shared" si="25"/>
        <v>-1.1542104736623043E-2</v>
      </c>
      <c r="BT21" s="20"/>
      <c r="BV21" s="26"/>
      <c r="BW21" s="83">
        <f t="shared" si="26"/>
        <v>1.7261993311652374E-2</v>
      </c>
      <c r="BX21" s="49">
        <f t="shared" si="26"/>
        <v>9.951133298450255E-3</v>
      </c>
      <c r="BY21" s="49">
        <f t="shared" si="26"/>
        <v>9.3763882457218659E-3</v>
      </c>
      <c r="BZ21" s="49">
        <f t="shared" si="26"/>
        <v>1.2799689415395008E-2</v>
      </c>
      <c r="CA21" s="49">
        <f t="shared" si="26"/>
        <v>1.881994800331592E-2</v>
      </c>
      <c r="CB21" s="84">
        <f t="shared" si="26"/>
        <v>1.0434761452028382E-3</v>
      </c>
      <c r="CC21" s="51">
        <f t="shared" si="31"/>
        <v>1.1542104736623043E-2</v>
      </c>
      <c r="CD21" s="20"/>
    </row>
    <row r="22" spans="2:82" ht="18" x14ac:dyDescent="0.35">
      <c r="B22" s="26"/>
      <c r="C22" s="222" t="s">
        <v>8</v>
      </c>
      <c r="D22" s="223"/>
      <c r="E22" s="224"/>
      <c r="F22" s="20"/>
      <c r="G22" s="2"/>
      <c r="H22" s="26"/>
      <c r="I22" s="29">
        <v>44782</v>
      </c>
      <c r="J22" s="5">
        <v>2559.3200000000002</v>
      </c>
      <c r="K22" s="5">
        <v>2574.7800000000002</v>
      </c>
      <c r="L22" s="5">
        <v>2299.5300000000002</v>
      </c>
      <c r="M22" s="5">
        <v>2311.58</v>
      </c>
      <c r="N22" s="5">
        <v>1754.06</v>
      </c>
      <c r="O22" s="5">
        <v>1755.84</v>
      </c>
      <c r="P22" s="5">
        <v>1480.32</v>
      </c>
      <c r="Q22" s="5">
        <v>1484.27</v>
      </c>
      <c r="R22" s="5">
        <v>2843.69</v>
      </c>
      <c r="S22" s="5">
        <v>2851.49</v>
      </c>
      <c r="T22" s="5">
        <v>1788.6938</v>
      </c>
      <c r="U22" s="6">
        <v>1794.0845999999999</v>
      </c>
      <c r="V22" s="20"/>
      <c r="X22" s="26"/>
      <c r="Y22" s="37">
        <f t="shared" si="0"/>
        <v>6.2529799357506303E-3</v>
      </c>
      <c r="Z22" s="38">
        <f t="shared" si="27"/>
        <v>5.4500772058022852E-3</v>
      </c>
      <c r="AA22" s="38">
        <f t="shared" si="28"/>
        <v>1.2259863487844851E-3</v>
      </c>
      <c r="AB22" s="38">
        <f t="shared" si="29"/>
        <v>2.8783589300072237E-3</v>
      </c>
      <c r="AC22" s="38">
        <f t="shared" si="30"/>
        <v>2.9545318649777655E-3</v>
      </c>
      <c r="AD22" s="39">
        <f t="shared" si="1"/>
        <v>3.1091001915042886E-3</v>
      </c>
      <c r="AE22" s="40">
        <f t="shared" si="2"/>
        <v>3.6451724128044468E-3</v>
      </c>
      <c r="AF22" s="20"/>
      <c r="AH22" s="26"/>
      <c r="AI22" s="37">
        <f t="shared" si="3"/>
        <v>6.2529799357506303E-3</v>
      </c>
      <c r="AJ22" s="38">
        <f t="shared" si="4"/>
        <v>5.4500772058022852E-3</v>
      </c>
      <c r="AK22" s="38">
        <f t="shared" si="5"/>
        <v>1.2259863487844851E-3</v>
      </c>
      <c r="AL22" s="38">
        <f t="shared" si="6"/>
        <v>2.8783589300072237E-3</v>
      </c>
      <c r="AM22" s="38">
        <f t="shared" si="7"/>
        <v>2.9545318649777655E-3</v>
      </c>
      <c r="AN22" s="39">
        <f t="shared" si="8"/>
        <v>3.1091001915042886E-3</v>
      </c>
      <c r="AO22" s="40">
        <f t="shared" si="9"/>
        <v>3.6451724128044468E-3</v>
      </c>
      <c r="AP22" s="20"/>
      <c r="AR22" s="26"/>
      <c r="AS22" s="37">
        <f t="shared" si="10"/>
        <v>6.0406670521857509E-3</v>
      </c>
      <c r="AT22" s="38">
        <f t="shared" si="11"/>
        <v>5.2402012585179257E-3</v>
      </c>
      <c r="AU22" s="38">
        <f t="shared" si="12"/>
        <v>1.0147885477121495E-3</v>
      </c>
      <c r="AV22" s="38">
        <f t="shared" si="13"/>
        <v>2.668341980112439E-3</v>
      </c>
      <c r="AW22" s="38">
        <f t="shared" si="14"/>
        <v>2.7429150153496784E-3</v>
      </c>
      <c r="AX22" s="39">
        <f t="shared" si="15"/>
        <v>3.0138193580141548E-3</v>
      </c>
      <c r="AY22" s="40">
        <f t="shared" si="16"/>
        <v>3.45345553531535E-3</v>
      </c>
      <c r="AZ22" s="20"/>
      <c r="BB22" s="26"/>
      <c r="BC22" s="37">
        <f t="shared" si="17"/>
        <v>6.0406670521857509E-3</v>
      </c>
      <c r="BD22" s="38">
        <f t="shared" si="18"/>
        <v>5.2402012585179257E-3</v>
      </c>
      <c r="BE22" s="38">
        <f t="shared" si="19"/>
        <v>1.0147885477121495E-3</v>
      </c>
      <c r="BF22" s="38">
        <f t="shared" si="20"/>
        <v>2.668341980112439E-3</v>
      </c>
      <c r="BG22" s="38">
        <f t="shared" si="21"/>
        <v>2.7429150153496784E-3</v>
      </c>
      <c r="BH22" s="39">
        <f t="shared" si="22"/>
        <v>3.0138193580141548E-3</v>
      </c>
      <c r="BI22" s="40">
        <f t="shared" si="23"/>
        <v>3.45345553531535E-3</v>
      </c>
      <c r="BJ22" s="20"/>
      <c r="BL22" s="26"/>
      <c r="BM22" s="83">
        <f t="shared" si="24"/>
        <v>6.1468234939681902E-3</v>
      </c>
      <c r="BN22" s="49">
        <f t="shared" si="24"/>
        <v>5.3451392321601059E-3</v>
      </c>
      <c r="BO22" s="49">
        <f t="shared" si="24"/>
        <v>1.1203874482483174E-3</v>
      </c>
      <c r="BP22" s="49">
        <f t="shared" si="24"/>
        <v>2.7733504550598313E-3</v>
      </c>
      <c r="BQ22" s="49">
        <f t="shared" si="24"/>
        <v>2.8487234401637219E-3</v>
      </c>
      <c r="BR22" s="84">
        <f t="shared" si="24"/>
        <v>3.0614597747592219E-3</v>
      </c>
      <c r="BS22" s="51">
        <f t="shared" si="25"/>
        <v>3.5493139740598975E-3</v>
      </c>
      <c r="BT22" s="20"/>
      <c r="BV22" s="26"/>
      <c r="BW22" s="83">
        <f t="shared" si="26"/>
        <v>6.1468234939681902E-3</v>
      </c>
      <c r="BX22" s="49">
        <f t="shared" si="26"/>
        <v>5.3451392321601059E-3</v>
      </c>
      <c r="BY22" s="49">
        <f t="shared" si="26"/>
        <v>1.1203874482483174E-3</v>
      </c>
      <c r="BZ22" s="49">
        <f t="shared" si="26"/>
        <v>2.7733504550598313E-3</v>
      </c>
      <c r="CA22" s="49">
        <f t="shared" si="26"/>
        <v>2.8487234401637219E-3</v>
      </c>
      <c r="CB22" s="84">
        <f t="shared" si="26"/>
        <v>3.0614597747592219E-3</v>
      </c>
      <c r="CC22" s="51">
        <f t="shared" si="31"/>
        <v>3.5493139740598975E-3</v>
      </c>
      <c r="CD22" s="20"/>
    </row>
    <row r="23" spans="2:82" x14ac:dyDescent="0.3">
      <c r="B23" s="26"/>
      <c r="C23" s="16" t="s">
        <v>10</v>
      </c>
      <c r="D23" s="229">
        <f>AY42</f>
        <v>-5.8281355697024926E-3</v>
      </c>
      <c r="E23" s="230"/>
      <c r="F23" s="20"/>
      <c r="G23" s="2"/>
      <c r="H23" s="26"/>
      <c r="I23" s="29">
        <v>44781</v>
      </c>
      <c r="J23" s="5">
        <v>2563.06</v>
      </c>
      <c r="K23" s="5">
        <v>2558.7800000000002</v>
      </c>
      <c r="L23" s="5">
        <v>2293.98</v>
      </c>
      <c r="M23" s="5">
        <v>2299.0500000000002</v>
      </c>
      <c r="N23" s="5">
        <v>1742.78</v>
      </c>
      <c r="O23" s="5">
        <v>1753.69</v>
      </c>
      <c r="P23" s="5">
        <v>1469.4</v>
      </c>
      <c r="Q23" s="5">
        <v>1480.01</v>
      </c>
      <c r="R23" s="5">
        <v>2840.91</v>
      </c>
      <c r="S23" s="5">
        <v>2843.09</v>
      </c>
      <c r="T23" s="5">
        <v>1773.3199</v>
      </c>
      <c r="U23" s="6">
        <v>1788.5238999999999</v>
      </c>
      <c r="V23" s="20"/>
      <c r="X23" s="26"/>
      <c r="Y23" s="37">
        <f t="shared" si="0"/>
        <v>-3.4700450599565581E-3</v>
      </c>
      <c r="Z23" s="38">
        <f t="shared" si="27"/>
        <v>1.9961036753587463E-3</v>
      </c>
      <c r="AA23" s="38">
        <f t="shared" si="28"/>
        <v>6.5373357056764626E-3</v>
      </c>
      <c r="AB23" s="38">
        <f t="shared" si="29"/>
        <v>7.0081852882541143E-3</v>
      </c>
      <c r="AC23" s="38">
        <f t="shared" si="30"/>
        <v>-1.8536917605506819E-3</v>
      </c>
      <c r="AD23" s="39">
        <f t="shared" si="1"/>
        <v>8.101851590902584E-3</v>
      </c>
      <c r="AE23" s="40">
        <f t="shared" si="2"/>
        <v>3.0532899066141109E-3</v>
      </c>
      <c r="AF23" s="20"/>
      <c r="AH23" s="26"/>
      <c r="AI23" s="37">
        <f t="shared" si="3"/>
        <v>3.4700450599565581E-3</v>
      </c>
      <c r="AJ23" s="38">
        <f t="shared" si="4"/>
        <v>1.9961036753587463E-3</v>
      </c>
      <c r="AK23" s="38">
        <f t="shared" si="5"/>
        <v>6.5373357056764626E-3</v>
      </c>
      <c r="AL23" s="38">
        <f t="shared" si="6"/>
        <v>7.0081852882541143E-3</v>
      </c>
      <c r="AM23" s="38">
        <f t="shared" si="7"/>
        <v>1.8536917605506819E-3</v>
      </c>
      <c r="AN23" s="39">
        <f t="shared" si="8"/>
        <v>8.101851590902584E-3</v>
      </c>
      <c r="AO23" s="40">
        <f t="shared" si="9"/>
        <v>4.8278688467831912E-3</v>
      </c>
      <c r="AP23" s="20"/>
      <c r="AR23" s="26"/>
      <c r="AS23" s="37">
        <f t="shared" si="10"/>
        <v>-1.6698789727902373E-3</v>
      </c>
      <c r="AT23" s="38">
        <f t="shared" si="11"/>
        <v>2.2101326079565489E-3</v>
      </c>
      <c r="AU23" s="38">
        <f t="shared" si="12"/>
        <v>6.2601131525494222E-3</v>
      </c>
      <c r="AV23" s="38">
        <f t="shared" si="13"/>
        <v>7.2206342724921053E-3</v>
      </c>
      <c r="AW23" s="38">
        <f t="shared" si="14"/>
        <v>7.6735975444498111E-4</v>
      </c>
      <c r="AX23" s="39">
        <f t="shared" si="15"/>
        <v>8.5737491582877686E-3</v>
      </c>
      <c r="AY23" s="40">
        <f t="shared" si="16"/>
        <v>3.893684995490098E-3</v>
      </c>
      <c r="AZ23" s="20"/>
      <c r="BB23" s="26"/>
      <c r="BC23" s="37">
        <f t="shared" si="17"/>
        <v>1.6698789727902373E-3</v>
      </c>
      <c r="BD23" s="38">
        <f t="shared" si="18"/>
        <v>2.2101326079565489E-3</v>
      </c>
      <c r="BE23" s="38">
        <f t="shared" si="19"/>
        <v>6.2601131525494222E-3</v>
      </c>
      <c r="BF23" s="38">
        <f t="shared" si="20"/>
        <v>7.2206342724921053E-3</v>
      </c>
      <c r="BG23" s="38">
        <f t="shared" si="21"/>
        <v>7.6735975444498111E-4</v>
      </c>
      <c r="BH23" s="39">
        <f t="shared" si="22"/>
        <v>8.5737491582877686E-3</v>
      </c>
      <c r="BI23" s="40">
        <f t="shared" si="23"/>
        <v>4.4503113197535103E-3</v>
      </c>
      <c r="BJ23" s="20"/>
      <c r="BL23" s="26"/>
      <c r="BM23" s="83">
        <f t="shared" si="24"/>
        <v>-2.5699620163733977E-3</v>
      </c>
      <c r="BN23" s="49">
        <f t="shared" si="24"/>
        <v>2.1031181416576476E-3</v>
      </c>
      <c r="BO23" s="49">
        <f t="shared" si="24"/>
        <v>6.3987244291129428E-3</v>
      </c>
      <c r="BP23" s="49">
        <f t="shared" si="24"/>
        <v>7.1144097803731102E-3</v>
      </c>
      <c r="BQ23" s="49">
        <f t="shared" si="24"/>
        <v>-5.4316600305285038E-4</v>
      </c>
      <c r="BR23" s="84">
        <f t="shared" si="24"/>
        <v>8.3378003745951772E-3</v>
      </c>
      <c r="BS23" s="51">
        <f t="shared" si="25"/>
        <v>3.4734874510521049E-3</v>
      </c>
      <c r="BT23" s="20"/>
      <c r="BV23" s="26"/>
      <c r="BW23" s="83">
        <f t="shared" si="26"/>
        <v>2.5699620163733977E-3</v>
      </c>
      <c r="BX23" s="49">
        <f t="shared" si="26"/>
        <v>2.1031181416576476E-3</v>
      </c>
      <c r="BY23" s="49">
        <f t="shared" si="26"/>
        <v>6.3987244291129428E-3</v>
      </c>
      <c r="BZ23" s="49">
        <f t="shared" si="26"/>
        <v>7.1144097803731102E-3</v>
      </c>
      <c r="CA23" s="49">
        <f t="shared" si="26"/>
        <v>1.3105257574978315E-3</v>
      </c>
      <c r="CB23" s="84">
        <f t="shared" si="26"/>
        <v>8.3378003745951772E-3</v>
      </c>
      <c r="CC23" s="51">
        <f t="shared" si="31"/>
        <v>4.6390900832683516E-3</v>
      </c>
      <c r="CD23" s="20"/>
    </row>
    <row r="24" spans="2:82" x14ac:dyDescent="0.3">
      <c r="B24" s="26"/>
      <c r="C24" s="17" t="s">
        <v>11</v>
      </c>
      <c r="D24" s="227">
        <f>AVERAGE(BI7:BI36)</f>
        <v>5.1067351861587432E-3</v>
      </c>
      <c r="E24" s="228"/>
      <c r="F24" s="20"/>
      <c r="G24" s="2"/>
      <c r="H24" s="26"/>
      <c r="I24" s="29">
        <v>44778</v>
      </c>
      <c r="J24" s="5">
        <v>2568.3000000000002</v>
      </c>
      <c r="K24" s="5">
        <v>2567.69</v>
      </c>
      <c r="L24" s="5">
        <v>2303.4699999999998</v>
      </c>
      <c r="M24" s="5">
        <v>2294.4699999999998</v>
      </c>
      <c r="N24" s="5">
        <v>1747.33</v>
      </c>
      <c r="O24" s="5">
        <v>1742.3</v>
      </c>
      <c r="P24" s="5">
        <v>1472.08</v>
      </c>
      <c r="Q24" s="5">
        <v>1469.71</v>
      </c>
      <c r="R24" s="5">
        <v>2840.9</v>
      </c>
      <c r="S24" s="5">
        <v>2848.37</v>
      </c>
      <c r="T24" s="5">
        <v>1790.16</v>
      </c>
      <c r="U24" s="6">
        <v>1774.15</v>
      </c>
      <c r="V24" s="20"/>
      <c r="X24" s="26"/>
      <c r="Y24" s="37">
        <f t="shared" si="0"/>
        <v>-1.6743765867632211E-4</v>
      </c>
      <c r="Z24" s="38">
        <f t="shared" si="27"/>
        <v>-3.9071487798842622E-3</v>
      </c>
      <c r="AA24" s="38">
        <f t="shared" si="28"/>
        <v>-2.8786777540590345E-3</v>
      </c>
      <c r="AB24" s="38">
        <f t="shared" si="29"/>
        <v>-1.3657489196314454E-3</v>
      </c>
      <c r="AC24" s="38">
        <f t="shared" si="30"/>
        <v>2.7035684992026006E-3</v>
      </c>
      <c r="AD24" s="39">
        <f t="shared" si="1"/>
        <v>-9.4531163939905825E-3</v>
      </c>
      <c r="AE24" s="40">
        <f t="shared" si="2"/>
        <v>-2.5114268345065075E-3</v>
      </c>
      <c r="AF24" s="20"/>
      <c r="AH24" s="26"/>
      <c r="AI24" s="37">
        <f t="shared" si="3"/>
        <v>1.6743765867632211E-4</v>
      </c>
      <c r="AJ24" s="38">
        <f t="shared" si="4"/>
        <v>3.9071487798842622E-3</v>
      </c>
      <c r="AK24" s="38">
        <f t="shared" si="5"/>
        <v>2.8786777540590345E-3</v>
      </c>
      <c r="AL24" s="38">
        <f t="shared" si="6"/>
        <v>1.3657489196314454E-3</v>
      </c>
      <c r="AM24" s="38">
        <f t="shared" si="7"/>
        <v>2.7035684992026006E-3</v>
      </c>
      <c r="AN24" s="39">
        <f t="shared" si="8"/>
        <v>9.4531163939905825E-3</v>
      </c>
      <c r="AO24" s="40">
        <f t="shared" si="9"/>
        <v>3.4126163342407083E-3</v>
      </c>
      <c r="AP24" s="20"/>
      <c r="AR24" s="26"/>
      <c r="AS24" s="37">
        <f t="shared" si="10"/>
        <v>-2.3751119417518487E-4</v>
      </c>
      <c r="AT24" s="38">
        <f t="shared" si="11"/>
        <v>-3.9071487798842622E-3</v>
      </c>
      <c r="AU24" s="38">
        <f t="shared" si="12"/>
        <v>-2.8786777540590345E-3</v>
      </c>
      <c r="AV24" s="38">
        <f t="shared" si="13"/>
        <v>-1.6099668496276636E-3</v>
      </c>
      <c r="AW24" s="38">
        <f t="shared" si="14"/>
        <v>2.6294484142348551E-3</v>
      </c>
      <c r="AX24" s="39">
        <f t="shared" si="15"/>
        <v>-8.9433346739956152E-3</v>
      </c>
      <c r="AY24" s="40">
        <f t="shared" si="16"/>
        <v>-2.4911984729178178E-3</v>
      </c>
      <c r="AZ24" s="20"/>
      <c r="BB24" s="26"/>
      <c r="BC24" s="37">
        <f t="shared" si="17"/>
        <v>2.3751119417518487E-4</v>
      </c>
      <c r="BD24" s="38">
        <f t="shared" si="18"/>
        <v>3.9071487798842622E-3</v>
      </c>
      <c r="BE24" s="38">
        <f t="shared" si="19"/>
        <v>2.8786777540590345E-3</v>
      </c>
      <c r="BF24" s="38">
        <f t="shared" si="20"/>
        <v>1.6099668496276636E-3</v>
      </c>
      <c r="BG24" s="38">
        <f t="shared" si="21"/>
        <v>2.6294484142348551E-3</v>
      </c>
      <c r="BH24" s="39">
        <f t="shared" si="22"/>
        <v>8.9433346739956152E-3</v>
      </c>
      <c r="BI24" s="40">
        <f t="shared" si="23"/>
        <v>3.3676812776627699E-3</v>
      </c>
      <c r="BJ24" s="20"/>
      <c r="BL24" s="26"/>
      <c r="BM24" s="83">
        <f t="shared" si="24"/>
        <v>-2.024744264257535E-4</v>
      </c>
      <c r="BN24" s="49">
        <f t="shared" si="24"/>
        <v>-3.9071487798842622E-3</v>
      </c>
      <c r="BO24" s="49">
        <f t="shared" si="24"/>
        <v>-2.8786777540590345E-3</v>
      </c>
      <c r="BP24" s="49">
        <f t="shared" si="24"/>
        <v>-1.4878578846295545E-3</v>
      </c>
      <c r="BQ24" s="49">
        <f t="shared" si="24"/>
        <v>2.6665084567187277E-3</v>
      </c>
      <c r="BR24" s="84">
        <f t="shared" si="24"/>
        <v>-9.1982255339930988E-3</v>
      </c>
      <c r="BS24" s="51">
        <f t="shared" si="25"/>
        <v>-2.5013126537121629E-3</v>
      </c>
      <c r="BT24" s="20"/>
      <c r="BV24" s="26"/>
      <c r="BW24" s="83">
        <f t="shared" si="26"/>
        <v>2.024744264257535E-4</v>
      </c>
      <c r="BX24" s="49">
        <f t="shared" si="26"/>
        <v>3.9071487798842622E-3</v>
      </c>
      <c r="BY24" s="49">
        <f t="shared" si="26"/>
        <v>2.8786777540590345E-3</v>
      </c>
      <c r="BZ24" s="49">
        <f t="shared" si="26"/>
        <v>1.4878578846295545E-3</v>
      </c>
      <c r="CA24" s="49">
        <f t="shared" si="26"/>
        <v>2.6665084567187277E-3</v>
      </c>
      <c r="CB24" s="84">
        <f t="shared" si="26"/>
        <v>9.1982255339930988E-3</v>
      </c>
      <c r="CC24" s="51">
        <f t="shared" si="31"/>
        <v>3.3901488059517385E-3</v>
      </c>
      <c r="CD24" s="20"/>
    </row>
    <row r="25" spans="2:82" x14ac:dyDescent="0.3">
      <c r="B25" s="26"/>
      <c r="C25" s="17" t="s">
        <v>12</v>
      </c>
      <c r="D25" s="227">
        <f>_xlfn.STDEV.P(BI7:BI36)</f>
        <v>2.7822247146140943E-3</v>
      </c>
      <c r="E25" s="228"/>
      <c r="F25" s="20"/>
      <c r="G25" s="2"/>
      <c r="H25" s="26"/>
      <c r="I25" s="29">
        <v>44777</v>
      </c>
      <c r="J25" s="5">
        <v>2539.4899999999998</v>
      </c>
      <c r="K25" s="5">
        <v>2568.12</v>
      </c>
      <c r="L25" s="5">
        <v>2265.69</v>
      </c>
      <c r="M25" s="5">
        <v>2303.4699999999998</v>
      </c>
      <c r="N25" s="5">
        <v>1735.7</v>
      </c>
      <c r="O25" s="5">
        <v>1747.33</v>
      </c>
      <c r="P25" s="5">
        <v>1452.78</v>
      </c>
      <c r="Q25" s="5">
        <v>1471.72</v>
      </c>
      <c r="R25" s="5">
        <v>2813.15</v>
      </c>
      <c r="S25" s="5">
        <v>2840.69</v>
      </c>
      <c r="T25" s="5">
        <v>1764.7924</v>
      </c>
      <c r="U25" s="6">
        <v>1791.0813000000001</v>
      </c>
      <c r="V25" s="20"/>
      <c r="X25" s="26"/>
      <c r="Y25" s="37">
        <f t="shared" si="0"/>
        <v>1.1273917203848061E-2</v>
      </c>
      <c r="Z25" s="38">
        <f t="shared" si="27"/>
        <v>1.6674831949648781E-2</v>
      </c>
      <c r="AA25" s="38">
        <f t="shared" si="28"/>
        <v>6.7004666705075076E-3</v>
      </c>
      <c r="AB25" s="38">
        <f t="shared" si="29"/>
        <v>1.303707374826199E-2</v>
      </c>
      <c r="AC25" s="38">
        <f t="shared" si="30"/>
        <v>9.7897374828928296E-3</v>
      </c>
      <c r="AD25" s="39">
        <f t="shared" si="1"/>
        <v>1.4836738255398675E-2</v>
      </c>
      <c r="AE25" s="40">
        <f t="shared" si="2"/>
        <v>1.2052127551759641E-2</v>
      </c>
      <c r="AF25" s="20"/>
      <c r="AH25" s="26"/>
      <c r="AI25" s="37">
        <f t="shared" si="3"/>
        <v>1.1273917203848061E-2</v>
      </c>
      <c r="AJ25" s="38">
        <f t="shared" si="4"/>
        <v>1.6674831949648781E-2</v>
      </c>
      <c r="AK25" s="38">
        <f t="shared" si="5"/>
        <v>6.7004666705075076E-3</v>
      </c>
      <c r="AL25" s="38">
        <f t="shared" si="6"/>
        <v>1.303707374826199E-2</v>
      </c>
      <c r="AM25" s="38">
        <f t="shared" si="7"/>
        <v>9.7897374828928296E-3</v>
      </c>
      <c r="AN25" s="39">
        <f t="shared" si="8"/>
        <v>1.4836738255398675E-2</v>
      </c>
      <c r="AO25" s="40">
        <f t="shared" si="9"/>
        <v>1.2052127551759641E-2</v>
      </c>
      <c r="AP25" s="20"/>
      <c r="AR25" s="26"/>
      <c r="AS25" s="37">
        <f t="shared" si="10"/>
        <v>1.1273917203848061E-2</v>
      </c>
      <c r="AT25" s="38">
        <f t="shared" si="11"/>
        <v>1.6674831949648781E-2</v>
      </c>
      <c r="AU25" s="38">
        <f t="shared" si="12"/>
        <v>6.7004666705075076E-3</v>
      </c>
      <c r="AV25" s="38">
        <f t="shared" si="13"/>
        <v>1.303707374826199E-2</v>
      </c>
      <c r="AW25" s="38">
        <f t="shared" si="14"/>
        <v>9.7897374828928296E-3</v>
      </c>
      <c r="AX25" s="39">
        <f t="shared" si="15"/>
        <v>1.4896313016760506E-2</v>
      </c>
      <c r="AY25" s="40">
        <f t="shared" si="16"/>
        <v>1.2062056678653279E-2</v>
      </c>
      <c r="AZ25" s="20"/>
      <c r="BB25" s="26"/>
      <c r="BC25" s="37">
        <f t="shared" si="17"/>
        <v>1.1273917203848061E-2</v>
      </c>
      <c r="BD25" s="38">
        <f t="shared" si="18"/>
        <v>1.6674831949648781E-2</v>
      </c>
      <c r="BE25" s="38">
        <f t="shared" si="19"/>
        <v>6.7004666705075076E-3</v>
      </c>
      <c r="BF25" s="38">
        <f t="shared" si="20"/>
        <v>1.303707374826199E-2</v>
      </c>
      <c r="BG25" s="38">
        <f t="shared" si="21"/>
        <v>9.7897374828928296E-3</v>
      </c>
      <c r="BH25" s="39">
        <f t="shared" si="22"/>
        <v>1.4896313016760506E-2</v>
      </c>
      <c r="BI25" s="40">
        <f t="shared" si="23"/>
        <v>1.2062056678653279E-2</v>
      </c>
      <c r="BJ25" s="20"/>
      <c r="BL25" s="26"/>
      <c r="BM25" s="83">
        <f t="shared" si="24"/>
        <v>1.1273917203848061E-2</v>
      </c>
      <c r="BN25" s="49">
        <f t="shared" si="24"/>
        <v>1.6674831949648781E-2</v>
      </c>
      <c r="BO25" s="49">
        <f t="shared" si="24"/>
        <v>6.7004666705075076E-3</v>
      </c>
      <c r="BP25" s="49">
        <f t="shared" si="24"/>
        <v>1.303707374826199E-2</v>
      </c>
      <c r="BQ25" s="49">
        <f t="shared" si="24"/>
        <v>9.7897374828928296E-3</v>
      </c>
      <c r="BR25" s="84">
        <f t="shared" si="24"/>
        <v>1.486652563607959E-2</v>
      </c>
      <c r="BS25" s="51">
        <f t="shared" si="25"/>
        <v>1.2057092115206461E-2</v>
      </c>
      <c r="BT25" s="20"/>
      <c r="BV25" s="26"/>
      <c r="BW25" s="83">
        <f t="shared" si="26"/>
        <v>1.1273917203848061E-2</v>
      </c>
      <c r="BX25" s="49">
        <f t="shared" si="26"/>
        <v>1.6674831949648781E-2</v>
      </c>
      <c r="BY25" s="49">
        <f t="shared" si="26"/>
        <v>6.7004666705075076E-3</v>
      </c>
      <c r="BZ25" s="49">
        <f t="shared" si="26"/>
        <v>1.303707374826199E-2</v>
      </c>
      <c r="CA25" s="49">
        <f t="shared" si="26"/>
        <v>9.7897374828928296E-3</v>
      </c>
      <c r="CB25" s="84">
        <f t="shared" si="26"/>
        <v>1.486652563607959E-2</v>
      </c>
      <c r="CC25" s="51">
        <f t="shared" si="31"/>
        <v>1.2057092115206461E-2</v>
      </c>
      <c r="CD25" s="20"/>
    </row>
    <row r="26" spans="2:82" x14ac:dyDescent="0.3">
      <c r="B26" s="26"/>
      <c r="C26" s="18" t="s">
        <v>13</v>
      </c>
      <c r="D26" s="225">
        <f>(BI42-D24)/D25</f>
        <v>0.25928904295705335</v>
      </c>
      <c r="E26" s="226"/>
      <c r="F26" s="20"/>
      <c r="G26" s="2"/>
      <c r="H26" s="26"/>
      <c r="I26" s="29">
        <v>44776</v>
      </c>
      <c r="J26" s="5">
        <v>2542.9699999999998</v>
      </c>
      <c r="K26" s="5">
        <v>2539.4899999999998</v>
      </c>
      <c r="L26" s="5">
        <v>2266.87</v>
      </c>
      <c r="M26" s="5">
        <v>2265.69</v>
      </c>
      <c r="N26" s="5">
        <v>1730.91</v>
      </c>
      <c r="O26" s="5">
        <v>1735.7</v>
      </c>
      <c r="P26" s="5">
        <v>1445.58</v>
      </c>
      <c r="Q26" s="5">
        <v>1452.78</v>
      </c>
      <c r="R26" s="5">
        <v>2811.63</v>
      </c>
      <c r="S26" s="5">
        <v>2813.15</v>
      </c>
      <c r="T26" s="5">
        <v>1760.0179000000001</v>
      </c>
      <c r="U26" s="6">
        <v>1764.896</v>
      </c>
      <c r="V26" s="20"/>
      <c r="X26" s="26"/>
      <c r="Y26" s="37">
        <f t="shared" si="0"/>
        <v>-1.2231573979391676E-3</v>
      </c>
      <c r="Z26" s="38">
        <f t="shared" si="27"/>
        <v>-5.2054153965592923E-4</v>
      </c>
      <c r="AA26" s="38">
        <f t="shared" si="28"/>
        <v>2.6688541257481563E-3</v>
      </c>
      <c r="AB26" s="38">
        <f t="shared" si="29"/>
        <v>4.8972815936915871E-3</v>
      </c>
      <c r="AC26" s="38">
        <f t="shared" si="30"/>
        <v>5.9043425372322486E-4</v>
      </c>
      <c r="AD26" s="39">
        <f t="shared" si="1"/>
        <v>2.926216763254445E-3</v>
      </c>
      <c r="AE26" s="40">
        <f t="shared" si="2"/>
        <v>1.5565146331370527E-3</v>
      </c>
      <c r="AF26" s="20"/>
      <c r="AH26" s="26"/>
      <c r="AI26" s="37">
        <f t="shared" si="3"/>
        <v>1.2231573979391676E-3</v>
      </c>
      <c r="AJ26" s="38">
        <f t="shared" si="4"/>
        <v>5.2054153965592923E-4</v>
      </c>
      <c r="AK26" s="38">
        <f t="shared" si="5"/>
        <v>2.6688541257481563E-3</v>
      </c>
      <c r="AL26" s="38">
        <f t="shared" si="6"/>
        <v>4.8972815936915871E-3</v>
      </c>
      <c r="AM26" s="38">
        <f t="shared" si="7"/>
        <v>5.9043425372322486E-4</v>
      </c>
      <c r="AN26" s="39">
        <f t="shared" si="8"/>
        <v>2.926216763254445E-3</v>
      </c>
      <c r="AO26" s="40">
        <f t="shared" si="9"/>
        <v>2.1377476123354182E-3</v>
      </c>
      <c r="AP26" s="20"/>
      <c r="AR26" s="26"/>
      <c r="AS26" s="37">
        <f t="shared" si="10"/>
        <v>-1.3684785899951704E-3</v>
      </c>
      <c r="AT26" s="38">
        <f t="shared" si="11"/>
        <v>-5.2054153965592923E-4</v>
      </c>
      <c r="AU26" s="38">
        <f t="shared" si="12"/>
        <v>2.7673304793432146E-3</v>
      </c>
      <c r="AV26" s="38">
        <f t="shared" si="13"/>
        <v>4.9806997883202909E-3</v>
      </c>
      <c r="AW26" s="38">
        <f t="shared" si="14"/>
        <v>5.4061167365548868E-4</v>
      </c>
      <c r="AX26" s="39">
        <f t="shared" si="15"/>
        <v>2.7716195386421377E-3</v>
      </c>
      <c r="AY26" s="40">
        <f t="shared" si="16"/>
        <v>1.5285402250516721E-3</v>
      </c>
      <c r="AZ26" s="20"/>
      <c r="BB26" s="26"/>
      <c r="BC26" s="37">
        <f t="shared" si="17"/>
        <v>1.3684785899951704E-3</v>
      </c>
      <c r="BD26" s="38">
        <f t="shared" si="18"/>
        <v>5.2054153965592923E-4</v>
      </c>
      <c r="BE26" s="38">
        <f t="shared" si="19"/>
        <v>2.7673304793432146E-3</v>
      </c>
      <c r="BF26" s="38">
        <f t="shared" si="20"/>
        <v>4.9806997883202909E-3</v>
      </c>
      <c r="BG26" s="38">
        <f t="shared" si="21"/>
        <v>5.4061167365548868E-4</v>
      </c>
      <c r="BH26" s="39">
        <f t="shared" si="22"/>
        <v>2.7716195386421377E-3</v>
      </c>
      <c r="BI26" s="40">
        <f t="shared" si="23"/>
        <v>2.1582136016020386E-3</v>
      </c>
      <c r="BJ26" s="20"/>
      <c r="BL26" s="26"/>
      <c r="BM26" s="83">
        <f t="shared" si="24"/>
        <v>-1.2958179939671689E-3</v>
      </c>
      <c r="BN26" s="49">
        <f t="shared" si="24"/>
        <v>-5.2054153965592923E-4</v>
      </c>
      <c r="BO26" s="49">
        <f t="shared" si="24"/>
        <v>2.7180923025456856E-3</v>
      </c>
      <c r="BP26" s="49">
        <f t="shared" si="24"/>
        <v>4.938990691005939E-3</v>
      </c>
      <c r="BQ26" s="49">
        <f t="shared" si="24"/>
        <v>5.6552296368935677E-4</v>
      </c>
      <c r="BR26" s="84">
        <f t="shared" si="24"/>
        <v>2.8489181509482914E-3</v>
      </c>
      <c r="BS26" s="51">
        <f t="shared" si="25"/>
        <v>1.5425274290943624E-3</v>
      </c>
      <c r="BT26" s="20"/>
      <c r="BV26" s="26"/>
      <c r="BW26" s="83">
        <f t="shared" si="26"/>
        <v>1.2958179939671689E-3</v>
      </c>
      <c r="BX26" s="49">
        <f t="shared" si="26"/>
        <v>5.2054153965592923E-4</v>
      </c>
      <c r="BY26" s="49">
        <f t="shared" si="26"/>
        <v>2.7180923025456856E-3</v>
      </c>
      <c r="BZ26" s="49">
        <f t="shared" si="26"/>
        <v>4.938990691005939E-3</v>
      </c>
      <c r="CA26" s="49">
        <f t="shared" si="26"/>
        <v>5.6552296368935677E-4</v>
      </c>
      <c r="CB26" s="84">
        <f t="shared" si="26"/>
        <v>2.8489181509482914E-3</v>
      </c>
      <c r="CC26" s="51">
        <f t="shared" si="31"/>
        <v>2.1479806069687282E-3</v>
      </c>
      <c r="CD26" s="20"/>
    </row>
    <row r="27" spans="2:82" ht="18" x14ac:dyDescent="0.35">
      <c r="B27" s="26"/>
      <c r="C27" s="222" t="s">
        <v>15</v>
      </c>
      <c r="D27" s="223"/>
      <c r="E27" s="224"/>
      <c r="F27" s="20"/>
      <c r="G27" s="2"/>
      <c r="H27" s="26"/>
      <c r="I27" s="29">
        <v>44775</v>
      </c>
      <c r="J27" s="5">
        <v>2521.0100000000002</v>
      </c>
      <c r="K27" s="5">
        <v>2542.6</v>
      </c>
      <c r="L27" s="5">
        <v>2275.86</v>
      </c>
      <c r="M27" s="5">
        <v>2266.87</v>
      </c>
      <c r="N27" s="5">
        <v>1726.39</v>
      </c>
      <c r="O27" s="5">
        <v>1731.08</v>
      </c>
      <c r="P27" s="5">
        <v>1445.49</v>
      </c>
      <c r="Q27" s="5">
        <v>1445.7</v>
      </c>
      <c r="R27" s="5">
        <v>2798.15</v>
      </c>
      <c r="S27" s="5">
        <v>2811.49</v>
      </c>
      <c r="T27" s="5">
        <v>1771.9749999999999</v>
      </c>
      <c r="U27" s="6">
        <v>1759.7465999999999</v>
      </c>
      <c r="V27" s="20"/>
      <c r="X27" s="26"/>
      <c r="Y27" s="37">
        <f t="shared" si="0"/>
        <v>8.1201528872535886E-3</v>
      </c>
      <c r="Z27" s="38">
        <f t="shared" si="27"/>
        <v>-3.718141983800168E-3</v>
      </c>
      <c r="AA27" s="38">
        <f t="shared" si="28"/>
        <v>2.9141681874800688E-3</v>
      </c>
      <c r="AB27" s="38">
        <f t="shared" si="29"/>
        <v>-2.9043232926717383E-4</v>
      </c>
      <c r="AC27" s="38">
        <f t="shared" si="30"/>
        <v>5.0835278682428943E-3</v>
      </c>
      <c r="AD27" s="39">
        <f t="shared" si="1"/>
        <v>-6.7632231833172065E-3</v>
      </c>
      <c r="AE27" s="40">
        <f t="shared" si="2"/>
        <v>8.9100857443200076E-4</v>
      </c>
      <c r="AF27" s="20"/>
      <c r="AH27" s="26"/>
      <c r="AI27" s="37">
        <f t="shared" si="3"/>
        <v>8.1201528872535886E-3</v>
      </c>
      <c r="AJ27" s="38">
        <f t="shared" si="4"/>
        <v>3.718141983800168E-3</v>
      </c>
      <c r="AK27" s="38">
        <f t="shared" si="5"/>
        <v>2.9141681874800688E-3</v>
      </c>
      <c r="AL27" s="38">
        <f t="shared" si="6"/>
        <v>2.9043232926717383E-4</v>
      </c>
      <c r="AM27" s="38">
        <f t="shared" si="7"/>
        <v>5.0835278682428943E-3</v>
      </c>
      <c r="AN27" s="39">
        <f t="shared" si="8"/>
        <v>6.7632231833172065E-3</v>
      </c>
      <c r="AO27" s="40">
        <f t="shared" si="9"/>
        <v>4.4816077398935165E-3</v>
      </c>
      <c r="AP27" s="20"/>
      <c r="AR27" s="26"/>
      <c r="AS27" s="37">
        <f t="shared" si="10"/>
        <v>8.564027909448867E-3</v>
      </c>
      <c r="AT27" s="38">
        <f t="shared" si="11"/>
        <v>-3.9501551062017153E-3</v>
      </c>
      <c r="AU27" s="38">
        <f t="shared" si="12"/>
        <v>2.7166515097978017E-3</v>
      </c>
      <c r="AV27" s="38">
        <f t="shared" si="13"/>
        <v>1.4527945540960947E-4</v>
      </c>
      <c r="AW27" s="38">
        <f t="shared" si="14"/>
        <v>4.767435627110659E-3</v>
      </c>
      <c r="AX27" s="39">
        <f t="shared" si="15"/>
        <v>-6.9010002962795556E-3</v>
      </c>
      <c r="AY27" s="40">
        <f t="shared" si="16"/>
        <v>8.9037318321427781E-4</v>
      </c>
      <c r="AZ27" s="20"/>
      <c r="BB27" s="26"/>
      <c r="BC27" s="37">
        <f t="shared" si="17"/>
        <v>8.564027909448867E-3</v>
      </c>
      <c r="BD27" s="38">
        <f t="shared" si="18"/>
        <v>3.9501551062017153E-3</v>
      </c>
      <c r="BE27" s="38">
        <f t="shared" si="19"/>
        <v>2.7166515097978017E-3</v>
      </c>
      <c r="BF27" s="38">
        <f t="shared" si="20"/>
        <v>1.4527945540960947E-4</v>
      </c>
      <c r="BG27" s="38">
        <f t="shared" si="21"/>
        <v>4.767435627110659E-3</v>
      </c>
      <c r="BH27" s="39">
        <f t="shared" si="22"/>
        <v>6.9010002962795556E-3</v>
      </c>
      <c r="BI27" s="40">
        <f t="shared" si="23"/>
        <v>4.5074249840413678E-3</v>
      </c>
      <c r="BJ27" s="20"/>
      <c r="BL27" s="26"/>
      <c r="BM27" s="83">
        <f t="shared" si="24"/>
        <v>8.3420903983512269E-3</v>
      </c>
      <c r="BN27" s="49">
        <f t="shared" si="24"/>
        <v>-3.8341485450009418E-3</v>
      </c>
      <c r="BO27" s="49">
        <f t="shared" si="24"/>
        <v>2.8154098486389352E-3</v>
      </c>
      <c r="BP27" s="49">
        <f t="shared" si="24"/>
        <v>-7.2576436928782181E-5</v>
      </c>
      <c r="BQ27" s="49">
        <f t="shared" si="24"/>
        <v>4.925481747676777E-3</v>
      </c>
      <c r="BR27" s="84">
        <f t="shared" si="24"/>
        <v>-6.8321117397983806E-3</v>
      </c>
      <c r="BS27" s="51">
        <f t="shared" si="25"/>
        <v>8.9069087882313934E-4</v>
      </c>
      <c r="BT27" s="20"/>
      <c r="BV27" s="26"/>
      <c r="BW27" s="83">
        <f t="shared" si="26"/>
        <v>8.3420903983512269E-3</v>
      </c>
      <c r="BX27" s="49">
        <f t="shared" si="26"/>
        <v>3.8341485450009418E-3</v>
      </c>
      <c r="BY27" s="49">
        <f t="shared" si="26"/>
        <v>2.8154098486389352E-3</v>
      </c>
      <c r="BZ27" s="49">
        <f t="shared" si="26"/>
        <v>2.1785589233839163E-4</v>
      </c>
      <c r="CA27" s="49">
        <f t="shared" si="26"/>
        <v>4.925481747676777E-3</v>
      </c>
      <c r="CB27" s="84">
        <f t="shared" si="26"/>
        <v>6.8321117397983806E-3</v>
      </c>
      <c r="CC27" s="51">
        <f t="shared" si="31"/>
        <v>4.4945163619674417E-3</v>
      </c>
      <c r="CD27" s="20"/>
    </row>
    <row r="28" spans="2:82" x14ac:dyDescent="0.3">
      <c r="B28" s="26"/>
      <c r="C28" s="16" t="s">
        <v>10</v>
      </c>
      <c r="D28" s="229">
        <f>BS42</f>
        <v>-5.7316308088107551E-3</v>
      </c>
      <c r="E28" s="230"/>
      <c r="F28" s="20"/>
      <c r="G28" s="2"/>
      <c r="H28" s="26"/>
      <c r="I28" s="29">
        <v>44774</v>
      </c>
      <c r="J28" s="5">
        <v>2527.52</v>
      </c>
      <c r="K28" s="5">
        <v>2522.12</v>
      </c>
      <c r="L28" s="5">
        <v>2261.9499999999998</v>
      </c>
      <c r="M28" s="5">
        <v>2275.33</v>
      </c>
      <c r="N28" s="5">
        <v>1727.22</v>
      </c>
      <c r="O28" s="5">
        <v>1726.05</v>
      </c>
      <c r="P28" s="5">
        <v>1450.83</v>
      </c>
      <c r="Q28" s="5">
        <v>1446.12</v>
      </c>
      <c r="R28" s="5">
        <v>2809.96</v>
      </c>
      <c r="S28" s="5">
        <v>2797.27</v>
      </c>
      <c r="T28" s="5">
        <v>1764.79</v>
      </c>
      <c r="U28" s="6">
        <v>1771.7292</v>
      </c>
      <c r="V28" s="20"/>
      <c r="X28" s="26"/>
      <c r="Y28" s="37">
        <f t="shared" si="0"/>
        <v>-1.9153449203786943E-3</v>
      </c>
      <c r="Z28" s="38">
        <f t="shared" si="27"/>
        <v>7.3581823253095306E-3</v>
      </c>
      <c r="AA28" s="38">
        <f t="shared" si="28"/>
        <v>-6.8896042240803516E-4</v>
      </c>
      <c r="AB28" s="38">
        <f t="shared" si="29"/>
        <v>-3.2876372433473309E-3</v>
      </c>
      <c r="AC28" s="38">
        <f t="shared" si="30"/>
        <v>-2.9797229142831116E-3</v>
      </c>
      <c r="AD28" s="39">
        <f t="shared" si="1"/>
        <v>3.6874723830457191E-3</v>
      </c>
      <c r="AE28" s="40">
        <f t="shared" si="2"/>
        <v>3.6233153465634618E-4</v>
      </c>
      <c r="AF28" s="20"/>
      <c r="AH28" s="26"/>
      <c r="AI28" s="37">
        <f t="shared" si="3"/>
        <v>1.9153449203786943E-3</v>
      </c>
      <c r="AJ28" s="38">
        <f t="shared" si="4"/>
        <v>7.3581823253095306E-3</v>
      </c>
      <c r="AK28" s="38">
        <f t="shared" si="5"/>
        <v>6.8896042240803516E-4</v>
      </c>
      <c r="AL28" s="38">
        <f t="shared" si="6"/>
        <v>3.2876372433473309E-3</v>
      </c>
      <c r="AM28" s="38">
        <f t="shared" si="7"/>
        <v>2.9797229142831116E-3</v>
      </c>
      <c r="AN28" s="39">
        <f t="shared" si="8"/>
        <v>3.6874723830457191E-3</v>
      </c>
      <c r="AO28" s="40">
        <f t="shared" si="9"/>
        <v>3.3195533681287365E-3</v>
      </c>
      <c r="AP28" s="20"/>
      <c r="AR28" s="26"/>
      <c r="AS28" s="37">
        <f t="shared" si="10"/>
        <v>-2.1364816104323964E-3</v>
      </c>
      <c r="AT28" s="38">
        <f t="shared" si="11"/>
        <v>5.9152501160503589E-3</v>
      </c>
      <c r="AU28" s="38">
        <f t="shared" si="12"/>
        <v>-6.7738909924622964E-4</v>
      </c>
      <c r="AV28" s="38">
        <f t="shared" si="13"/>
        <v>-3.2464175678749659E-3</v>
      </c>
      <c r="AW28" s="38">
        <f t="shared" si="14"/>
        <v>-4.5160785206907056E-3</v>
      </c>
      <c r="AX28" s="39">
        <f t="shared" si="15"/>
        <v>3.932025906765127E-3</v>
      </c>
      <c r="AY28" s="40">
        <f t="shared" si="16"/>
        <v>-1.2151512923813523E-4</v>
      </c>
      <c r="AZ28" s="20"/>
      <c r="BB28" s="26"/>
      <c r="BC28" s="37">
        <f t="shared" si="17"/>
        <v>2.1364816104323964E-3</v>
      </c>
      <c r="BD28" s="38">
        <f t="shared" si="18"/>
        <v>5.9152501160503589E-3</v>
      </c>
      <c r="BE28" s="38">
        <f t="shared" si="19"/>
        <v>6.7738909924622964E-4</v>
      </c>
      <c r="BF28" s="38">
        <f t="shared" si="20"/>
        <v>3.2464175678749659E-3</v>
      </c>
      <c r="BG28" s="38">
        <f t="shared" si="21"/>
        <v>4.5160785206907056E-3</v>
      </c>
      <c r="BH28" s="39">
        <f t="shared" si="22"/>
        <v>3.932025906765127E-3</v>
      </c>
      <c r="BI28" s="40">
        <f t="shared" si="23"/>
        <v>3.4039404701766301E-3</v>
      </c>
      <c r="BJ28" s="20"/>
      <c r="BL28" s="26"/>
      <c r="BM28" s="83">
        <f t="shared" si="24"/>
        <v>-2.0259132654055455E-3</v>
      </c>
      <c r="BN28" s="49">
        <f t="shared" si="24"/>
        <v>6.6367162206799448E-3</v>
      </c>
      <c r="BO28" s="49">
        <f t="shared" si="24"/>
        <v>-6.8317476082713235E-4</v>
      </c>
      <c r="BP28" s="49">
        <f t="shared" si="24"/>
        <v>-3.2670274056111484E-3</v>
      </c>
      <c r="BQ28" s="49">
        <f t="shared" si="24"/>
        <v>-3.7479007174869086E-3</v>
      </c>
      <c r="BR28" s="84">
        <f t="shared" si="24"/>
        <v>3.809749144905423E-3</v>
      </c>
      <c r="BS28" s="51">
        <f t="shared" si="25"/>
        <v>1.2040820270910553E-4</v>
      </c>
      <c r="BT28" s="20"/>
      <c r="BV28" s="26"/>
      <c r="BW28" s="83">
        <f t="shared" si="26"/>
        <v>2.0259132654055455E-3</v>
      </c>
      <c r="BX28" s="49">
        <f t="shared" si="26"/>
        <v>6.6367162206799448E-3</v>
      </c>
      <c r="BY28" s="49">
        <f t="shared" si="26"/>
        <v>6.8317476082713235E-4</v>
      </c>
      <c r="BZ28" s="49">
        <f t="shared" si="26"/>
        <v>3.2670274056111484E-3</v>
      </c>
      <c r="CA28" s="49">
        <f t="shared" si="26"/>
        <v>3.7479007174869086E-3</v>
      </c>
      <c r="CB28" s="84">
        <f t="shared" si="26"/>
        <v>3.809749144905423E-3</v>
      </c>
      <c r="CC28" s="51">
        <f t="shared" si="31"/>
        <v>3.3617469191526833E-3</v>
      </c>
      <c r="CD28" s="20"/>
    </row>
    <row r="29" spans="2:82" x14ac:dyDescent="0.3">
      <c r="B29" s="26"/>
      <c r="C29" s="17" t="s">
        <v>11</v>
      </c>
      <c r="D29" s="227">
        <f>AVERAGE(CC7:CC36)</f>
        <v>5.1598245078116473E-3</v>
      </c>
      <c r="E29" s="228"/>
      <c r="F29" s="20"/>
      <c r="H29" s="26"/>
      <c r="I29" s="29">
        <v>44771</v>
      </c>
      <c r="J29" s="5">
        <v>2512.37</v>
      </c>
      <c r="K29" s="5">
        <v>2526.96</v>
      </c>
      <c r="L29" s="5">
        <v>2247.6</v>
      </c>
      <c r="M29" s="5">
        <v>2258.71</v>
      </c>
      <c r="N29" s="5">
        <v>1720.97</v>
      </c>
      <c r="O29" s="5">
        <v>1727.24</v>
      </c>
      <c r="P29" s="5">
        <v>1442.04</v>
      </c>
      <c r="Q29" s="5">
        <v>1450.89</v>
      </c>
      <c r="R29" s="5">
        <v>2792.54</v>
      </c>
      <c r="S29" s="5">
        <v>2805.63</v>
      </c>
      <c r="T29" s="5">
        <v>1754.81</v>
      </c>
      <c r="U29" s="6">
        <v>1765.22</v>
      </c>
      <c r="V29" s="20"/>
      <c r="X29" s="26"/>
      <c r="Y29" s="37">
        <f t="shared" si="0"/>
        <v>5.519101982022088E-3</v>
      </c>
      <c r="Z29" s="38">
        <f t="shared" si="27"/>
        <v>4.78658333147989E-3</v>
      </c>
      <c r="AA29" s="38">
        <f t="shared" si="28"/>
        <v>3.4450505719481462E-3</v>
      </c>
      <c r="AB29" s="38">
        <f t="shared" si="29"/>
        <v>6.6327627954737454E-3</v>
      </c>
      <c r="AC29" s="38">
        <f t="shared" si="30"/>
        <v>5.8076381196159339E-3</v>
      </c>
      <c r="AD29" s="39">
        <f t="shared" si="1"/>
        <v>5.5404926830555064E-3</v>
      </c>
      <c r="AE29" s="40">
        <f t="shared" si="2"/>
        <v>5.2886049139325526E-3</v>
      </c>
      <c r="AF29" s="20"/>
      <c r="AH29" s="26"/>
      <c r="AI29" s="37">
        <f t="shared" si="3"/>
        <v>5.519101982022088E-3</v>
      </c>
      <c r="AJ29" s="38">
        <f t="shared" si="4"/>
        <v>4.78658333147989E-3</v>
      </c>
      <c r="AK29" s="38">
        <f t="shared" si="5"/>
        <v>3.4450505719481462E-3</v>
      </c>
      <c r="AL29" s="38">
        <f t="shared" si="6"/>
        <v>6.6327627954737454E-3</v>
      </c>
      <c r="AM29" s="38">
        <f t="shared" si="7"/>
        <v>5.8076381196159339E-3</v>
      </c>
      <c r="AN29" s="39">
        <f t="shared" si="8"/>
        <v>5.5404926830555064E-3</v>
      </c>
      <c r="AO29" s="40">
        <f t="shared" si="9"/>
        <v>5.2886049139325526E-3</v>
      </c>
      <c r="AP29" s="20"/>
      <c r="AR29" s="26"/>
      <c r="AS29" s="37">
        <f t="shared" si="10"/>
        <v>5.8072656495660058E-3</v>
      </c>
      <c r="AT29" s="38">
        <f t="shared" si="11"/>
        <v>4.9430503648336573E-3</v>
      </c>
      <c r="AU29" s="38">
        <f t="shared" si="12"/>
        <v>3.6432941887423846E-3</v>
      </c>
      <c r="AV29" s="38">
        <f t="shared" si="13"/>
        <v>6.1371390530083328E-3</v>
      </c>
      <c r="AW29" s="38">
        <f t="shared" si="14"/>
        <v>4.6874888094709998E-3</v>
      </c>
      <c r="AX29" s="39">
        <f t="shared" si="15"/>
        <v>5.9322661712664518E-3</v>
      </c>
      <c r="AY29" s="40">
        <f t="shared" si="16"/>
        <v>5.1917507061479719E-3</v>
      </c>
      <c r="AZ29" s="20"/>
      <c r="BB29" s="26"/>
      <c r="BC29" s="37">
        <f t="shared" si="17"/>
        <v>5.8072656495660058E-3</v>
      </c>
      <c r="BD29" s="38">
        <f t="shared" si="18"/>
        <v>4.9430503648336573E-3</v>
      </c>
      <c r="BE29" s="38">
        <f t="shared" si="19"/>
        <v>3.6432941887423846E-3</v>
      </c>
      <c r="BF29" s="38">
        <f t="shared" si="20"/>
        <v>6.1371390530083328E-3</v>
      </c>
      <c r="BG29" s="38">
        <f t="shared" si="21"/>
        <v>4.6874888094709998E-3</v>
      </c>
      <c r="BH29" s="39">
        <f t="shared" si="22"/>
        <v>5.9322661712664518E-3</v>
      </c>
      <c r="BI29" s="40">
        <f t="shared" si="23"/>
        <v>5.1917507061479719E-3</v>
      </c>
      <c r="BJ29" s="20"/>
      <c r="BL29" s="26"/>
      <c r="BM29" s="83">
        <f t="shared" si="24"/>
        <v>5.6631838157940474E-3</v>
      </c>
      <c r="BN29" s="49">
        <f t="shared" si="24"/>
        <v>4.8648168481567732E-3</v>
      </c>
      <c r="BO29" s="49">
        <f t="shared" si="24"/>
        <v>3.5441723803452656E-3</v>
      </c>
      <c r="BP29" s="49">
        <f t="shared" si="24"/>
        <v>6.3849509242410391E-3</v>
      </c>
      <c r="BQ29" s="49">
        <f t="shared" si="24"/>
        <v>5.2475634645434664E-3</v>
      </c>
      <c r="BR29" s="84">
        <f t="shared" si="24"/>
        <v>5.7363794271609791E-3</v>
      </c>
      <c r="BS29" s="51">
        <f t="shared" si="25"/>
        <v>5.2401778100402618E-3</v>
      </c>
      <c r="BT29" s="20"/>
      <c r="BV29" s="26"/>
      <c r="BW29" s="83">
        <f t="shared" si="26"/>
        <v>5.6631838157940474E-3</v>
      </c>
      <c r="BX29" s="49">
        <f t="shared" si="26"/>
        <v>4.8648168481567732E-3</v>
      </c>
      <c r="BY29" s="49">
        <f t="shared" si="26"/>
        <v>3.5441723803452656E-3</v>
      </c>
      <c r="BZ29" s="49">
        <f t="shared" si="26"/>
        <v>6.3849509242410391E-3</v>
      </c>
      <c r="CA29" s="49">
        <f t="shared" si="26"/>
        <v>5.2475634645434664E-3</v>
      </c>
      <c r="CB29" s="84">
        <f t="shared" si="26"/>
        <v>5.7363794271609791E-3</v>
      </c>
      <c r="CC29" s="51">
        <f t="shared" si="31"/>
        <v>5.2401778100402618E-3</v>
      </c>
      <c r="CD29" s="20"/>
    </row>
    <row r="30" spans="2:82" x14ac:dyDescent="0.3">
      <c r="B30" s="26"/>
      <c r="C30" s="17" t="s">
        <v>12</v>
      </c>
      <c r="D30" s="227">
        <f>_xlfn.STDEV.P(CC7:CC36)</f>
        <v>2.7629753448401456E-3</v>
      </c>
      <c r="E30" s="228"/>
      <c r="F30" s="20"/>
      <c r="H30" s="26"/>
      <c r="I30" s="29">
        <v>44770</v>
      </c>
      <c r="J30" s="5">
        <v>2479.5100000000002</v>
      </c>
      <c r="K30" s="5">
        <v>2513.09</v>
      </c>
      <c r="L30" s="5">
        <v>2223.41</v>
      </c>
      <c r="M30" s="5">
        <v>2247.9499999999998</v>
      </c>
      <c r="N30" s="5">
        <v>1700.09</v>
      </c>
      <c r="O30" s="5">
        <v>1721.31</v>
      </c>
      <c r="P30" s="5">
        <v>1427.21</v>
      </c>
      <c r="Q30" s="5">
        <v>1441.33</v>
      </c>
      <c r="R30" s="5">
        <v>2768.07</v>
      </c>
      <c r="S30" s="5">
        <v>2789.43</v>
      </c>
      <c r="T30" s="5">
        <v>1733.61</v>
      </c>
      <c r="U30" s="6">
        <v>1755.4937</v>
      </c>
      <c r="V30" s="20"/>
      <c r="X30" s="26"/>
      <c r="Y30" s="37">
        <f t="shared" si="0"/>
        <v>1.3833306438599306E-2</v>
      </c>
      <c r="Z30" s="38">
        <f t="shared" si="27"/>
        <v>1.1196279002815881E-2</v>
      </c>
      <c r="AA30" s="38">
        <f t="shared" si="28"/>
        <v>1.3178960751536194E-2</v>
      </c>
      <c r="AB30" s="38">
        <f t="shared" si="29"/>
        <v>1.0807057899461297E-2</v>
      </c>
      <c r="AC30" s="38">
        <f t="shared" si="30"/>
        <v>7.7165678613617689E-3</v>
      </c>
      <c r="AD30" s="39">
        <f t="shared" si="1"/>
        <v>1.2458386974691961E-2</v>
      </c>
      <c r="AE30" s="40">
        <f t="shared" si="2"/>
        <v>1.1531759821411068E-2</v>
      </c>
      <c r="AF30" s="20"/>
      <c r="AH30" s="26"/>
      <c r="AI30" s="37">
        <f t="shared" si="3"/>
        <v>1.3833306438599306E-2</v>
      </c>
      <c r="AJ30" s="38">
        <f t="shared" si="4"/>
        <v>1.1196279002815881E-2</v>
      </c>
      <c r="AK30" s="38">
        <f t="shared" si="5"/>
        <v>1.3178960751536194E-2</v>
      </c>
      <c r="AL30" s="38">
        <f t="shared" si="6"/>
        <v>1.0807057899461297E-2</v>
      </c>
      <c r="AM30" s="38">
        <f t="shared" si="7"/>
        <v>7.7165678613617689E-3</v>
      </c>
      <c r="AN30" s="39">
        <f t="shared" si="8"/>
        <v>1.2458386974691961E-2</v>
      </c>
      <c r="AO30" s="40">
        <f t="shared" si="9"/>
        <v>1.1531759821411068E-2</v>
      </c>
      <c r="AP30" s="20"/>
      <c r="AR30" s="26"/>
      <c r="AS30" s="37">
        <f t="shared" si="10"/>
        <v>1.3542998415009387E-2</v>
      </c>
      <c r="AT30" s="38">
        <f t="shared" si="11"/>
        <v>1.1037100669692034E-2</v>
      </c>
      <c r="AU30" s="38">
        <f t="shared" si="12"/>
        <v>1.248169214570995E-2</v>
      </c>
      <c r="AV30" s="38">
        <f t="shared" si="13"/>
        <v>9.8934284373006706E-3</v>
      </c>
      <c r="AW30" s="38">
        <f t="shared" si="14"/>
        <v>7.7165678613617689E-3</v>
      </c>
      <c r="AX30" s="39">
        <f t="shared" si="15"/>
        <v>1.2623196682068107E-2</v>
      </c>
      <c r="AY30" s="40">
        <f t="shared" si="16"/>
        <v>1.1215830701856985E-2</v>
      </c>
      <c r="AZ30" s="20"/>
      <c r="BB30" s="26"/>
      <c r="BC30" s="37">
        <f t="shared" si="17"/>
        <v>1.3542998415009387E-2</v>
      </c>
      <c r="BD30" s="38">
        <f t="shared" si="18"/>
        <v>1.1037100669692034E-2</v>
      </c>
      <c r="BE30" s="38">
        <f t="shared" si="19"/>
        <v>1.248169214570995E-2</v>
      </c>
      <c r="BF30" s="38">
        <f t="shared" si="20"/>
        <v>9.8934284373006706E-3</v>
      </c>
      <c r="BG30" s="38">
        <f t="shared" si="21"/>
        <v>7.7165678613617689E-3</v>
      </c>
      <c r="BH30" s="39">
        <f t="shared" si="22"/>
        <v>1.2623196682068107E-2</v>
      </c>
      <c r="BI30" s="40">
        <f t="shared" si="23"/>
        <v>1.1215830701856985E-2</v>
      </c>
      <c r="BJ30" s="20"/>
      <c r="BL30" s="26"/>
      <c r="BM30" s="83">
        <f t="shared" si="24"/>
        <v>1.3688152426804347E-2</v>
      </c>
      <c r="BN30" s="49">
        <f t="shared" si="24"/>
        <v>1.1116689836253957E-2</v>
      </c>
      <c r="BO30" s="49">
        <f t="shared" si="24"/>
        <v>1.2830326448623072E-2</v>
      </c>
      <c r="BP30" s="49">
        <f t="shared" si="24"/>
        <v>1.0350243168380985E-2</v>
      </c>
      <c r="BQ30" s="49">
        <f t="shared" si="24"/>
        <v>7.7165678613617689E-3</v>
      </c>
      <c r="BR30" s="84">
        <f t="shared" si="24"/>
        <v>1.2540791828380034E-2</v>
      </c>
      <c r="BS30" s="51">
        <f t="shared" si="25"/>
        <v>1.1373795261634026E-2</v>
      </c>
      <c r="BT30" s="20"/>
      <c r="BV30" s="26"/>
      <c r="BW30" s="83">
        <f t="shared" si="26"/>
        <v>1.3688152426804347E-2</v>
      </c>
      <c r="BX30" s="49">
        <f t="shared" si="26"/>
        <v>1.1116689836253957E-2</v>
      </c>
      <c r="BY30" s="49">
        <f t="shared" si="26"/>
        <v>1.2830326448623072E-2</v>
      </c>
      <c r="BZ30" s="49">
        <f t="shared" si="26"/>
        <v>1.0350243168380985E-2</v>
      </c>
      <c r="CA30" s="49">
        <f t="shared" si="26"/>
        <v>7.7165678613617689E-3</v>
      </c>
      <c r="CB30" s="84">
        <f t="shared" si="26"/>
        <v>1.2540791828380034E-2</v>
      </c>
      <c r="CC30" s="51">
        <f t="shared" si="31"/>
        <v>1.1373795261634026E-2</v>
      </c>
      <c r="CD30" s="20"/>
    </row>
    <row r="31" spans="2:82" x14ac:dyDescent="0.3">
      <c r="B31" s="26"/>
      <c r="C31" s="18" t="s">
        <v>13</v>
      </c>
      <c r="D31" s="225">
        <f>(CC42-D29)/D30</f>
        <v>0.20695309571507964</v>
      </c>
      <c r="E31" s="226"/>
      <c r="F31" s="20"/>
      <c r="H31" s="26"/>
      <c r="I31" s="29">
        <v>44769</v>
      </c>
      <c r="J31" s="5">
        <v>2474.08</v>
      </c>
      <c r="K31" s="5">
        <v>2478.8000000000002</v>
      </c>
      <c r="L31" s="5">
        <v>2211.7800000000002</v>
      </c>
      <c r="M31" s="5">
        <v>2223.06</v>
      </c>
      <c r="N31" s="5">
        <v>1696.67</v>
      </c>
      <c r="O31" s="5">
        <v>1698.92</v>
      </c>
      <c r="P31" s="5">
        <v>1427.39</v>
      </c>
      <c r="Q31" s="5">
        <v>1425.92</v>
      </c>
      <c r="R31" s="5">
        <v>2752.95</v>
      </c>
      <c r="S31" s="5">
        <v>2768.07</v>
      </c>
      <c r="T31" s="5">
        <v>1716.41</v>
      </c>
      <c r="U31" s="6">
        <v>1733.8922</v>
      </c>
      <c r="V31" s="20"/>
      <c r="X31" s="26"/>
      <c r="Y31" s="37">
        <f t="shared" si="0"/>
        <v>2.0940969106007759E-3</v>
      </c>
      <c r="Z31" s="38">
        <f t="shared" si="27"/>
        <v>5.0999647342862961E-3</v>
      </c>
      <c r="AA31" s="38">
        <f t="shared" si="28"/>
        <v>1.3261270606541046E-3</v>
      </c>
      <c r="AB31" s="38">
        <f t="shared" si="29"/>
        <v>-8.478554861855867E-4</v>
      </c>
      <c r="AC31" s="38">
        <f t="shared" si="30"/>
        <v>5.6822516830583626E-3</v>
      </c>
      <c r="AD31" s="39">
        <f t="shared" si="1"/>
        <v>9.8379121031123163E-3</v>
      </c>
      <c r="AE31" s="40">
        <f t="shared" si="2"/>
        <v>3.8654161675877115E-3</v>
      </c>
      <c r="AF31" s="20"/>
      <c r="AH31" s="26"/>
      <c r="AI31" s="37">
        <f t="shared" si="3"/>
        <v>2.0940969106007759E-3</v>
      </c>
      <c r="AJ31" s="38">
        <f t="shared" si="4"/>
        <v>5.0999647342862961E-3</v>
      </c>
      <c r="AK31" s="38">
        <f t="shared" si="5"/>
        <v>1.3261270606541046E-3</v>
      </c>
      <c r="AL31" s="38">
        <f t="shared" si="6"/>
        <v>8.478554861855867E-4</v>
      </c>
      <c r="AM31" s="38">
        <f t="shared" si="7"/>
        <v>5.6822516830583626E-3</v>
      </c>
      <c r="AN31" s="39">
        <f t="shared" si="8"/>
        <v>9.8379121031123163E-3</v>
      </c>
      <c r="AO31" s="40">
        <f t="shared" si="9"/>
        <v>4.1480346629829074E-3</v>
      </c>
      <c r="AP31" s="20"/>
      <c r="AR31" s="26"/>
      <c r="AS31" s="37">
        <f t="shared" si="10"/>
        <v>1.907779861605225E-3</v>
      </c>
      <c r="AT31" s="38">
        <f t="shared" si="11"/>
        <v>5.0999647342862961E-3</v>
      </c>
      <c r="AU31" s="38">
        <f t="shared" si="12"/>
        <v>1.3261270606541046E-3</v>
      </c>
      <c r="AV31" s="38">
        <f t="shared" si="13"/>
        <v>-1.0298516873454538E-3</v>
      </c>
      <c r="AW31" s="38">
        <f t="shared" si="14"/>
        <v>5.4922900888139435E-3</v>
      </c>
      <c r="AX31" s="39">
        <f t="shared" si="15"/>
        <v>1.0185328680210392E-2</v>
      </c>
      <c r="AY31" s="40">
        <f t="shared" si="16"/>
        <v>3.8302731230374179E-3</v>
      </c>
      <c r="AZ31" s="20"/>
      <c r="BB31" s="26"/>
      <c r="BC31" s="37">
        <f t="shared" si="17"/>
        <v>1.907779861605225E-3</v>
      </c>
      <c r="BD31" s="38">
        <f t="shared" si="18"/>
        <v>5.0999647342862961E-3</v>
      </c>
      <c r="BE31" s="38">
        <f t="shared" si="19"/>
        <v>1.3261270606541046E-3</v>
      </c>
      <c r="BF31" s="38">
        <f t="shared" si="20"/>
        <v>1.0298516873454538E-3</v>
      </c>
      <c r="BG31" s="38">
        <f t="shared" si="21"/>
        <v>5.4922900888139435E-3</v>
      </c>
      <c r="BH31" s="39">
        <f t="shared" si="22"/>
        <v>1.0185328680210392E-2</v>
      </c>
      <c r="BI31" s="40">
        <f t="shared" si="23"/>
        <v>4.1735570188192357E-3</v>
      </c>
      <c r="BJ31" s="20"/>
      <c r="BL31" s="26"/>
      <c r="BM31" s="83">
        <f t="shared" si="24"/>
        <v>2.0009383861030005E-3</v>
      </c>
      <c r="BN31" s="49">
        <f t="shared" si="24"/>
        <v>5.0999647342862961E-3</v>
      </c>
      <c r="BO31" s="49">
        <f t="shared" si="24"/>
        <v>1.3261270606541046E-3</v>
      </c>
      <c r="BP31" s="49">
        <f t="shared" si="24"/>
        <v>-9.388535867655202E-4</v>
      </c>
      <c r="BQ31" s="49">
        <f t="shared" si="24"/>
        <v>5.5872708859361526E-3</v>
      </c>
      <c r="BR31" s="84">
        <f t="shared" si="24"/>
        <v>1.0011620391661355E-2</v>
      </c>
      <c r="BS31" s="51">
        <f t="shared" si="25"/>
        <v>3.8478446453125647E-3</v>
      </c>
      <c r="BT31" s="20"/>
      <c r="BV31" s="26"/>
      <c r="BW31" s="83">
        <f t="shared" si="26"/>
        <v>2.0009383861030005E-3</v>
      </c>
      <c r="BX31" s="49">
        <f t="shared" si="26"/>
        <v>5.0999647342862961E-3</v>
      </c>
      <c r="BY31" s="49">
        <f t="shared" si="26"/>
        <v>1.3261270606541046E-3</v>
      </c>
      <c r="BZ31" s="49">
        <f t="shared" si="26"/>
        <v>9.388535867655202E-4</v>
      </c>
      <c r="CA31" s="49">
        <f t="shared" si="26"/>
        <v>5.5872708859361526E-3</v>
      </c>
      <c r="CB31" s="84">
        <f t="shared" si="26"/>
        <v>1.0011620391661355E-2</v>
      </c>
      <c r="CC31" s="51">
        <f t="shared" si="31"/>
        <v>4.160795840901072E-3</v>
      </c>
      <c r="CD31" s="20"/>
    </row>
    <row r="32" spans="2:82" x14ac:dyDescent="0.3">
      <c r="B32" s="27"/>
      <c r="C32" s="21"/>
      <c r="D32" s="21"/>
      <c r="E32" s="21"/>
      <c r="F32" s="22"/>
      <c r="H32" s="26"/>
      <c r="I32" s="29">
        <v>44768</v>
      </c>
      <c r="J32" s="5">
        <v>2473.02</v>
      </c>
      <c r="K32" s="5">
        <v>2473.62</v>
      </c>
      <c r="L32" s="5">
        <v>2208.71</v>
      </c>
      <c r="M32" s="5">
        <v>2211.7800000000002</v>
      </c>
      <c r="N32" s="5">
        <v>1681.9</v>
      </c>
      <c r="O32" s="5">
        <v>1696.67</v>
      </c>
      <c r="P32" s="5">
        <v>1427.35</v>
      </c>
      <c r="Q32" s="5">
        <v>1427.13</v>
      </c>
      <c r="R32" s="5">
        <v>2743.76</v>
      </c>
      <c r="S32" s="5">
        <v>2752.43</v>
      </c>
      <c r="T32" s="5">
        <v>1719.1719000000001</v>
      </c>
      <c r="U32" s="6">
        <v>1717.0005000000001</v>
      </c>
      <c r="V32" s="20"/>
      <c r="X32" s="26"/>
      <c r="Y32" s="37">
        <f t="shared" si="0"/>
        <v>6.7558000768626911E-4</v>
      </c>
      <c r="Z32" s="38">
        <f t="shared" si="27"/>
        <v>1.3128825468110947E-3</v>
      </c>
      <c r="AA32" s="38">
        <f t="shared" si="28"/>
        <v>8.9737033028462199E-3</v>
      </c>
      <c r="AB32" s="38">
        <f t="shared" si="29"/>
        <v>-7.006579177841627E-5</v>
      </c>
      <c r="AC32" s="38">
        <f t="shared" si="30"/>
        <v>3.4780833354600307E-3</v>
      </c>
      <c r="AD32" s="39">
        <f t="shared" si="1"/>
        <v>-1.0353273833765058E-3</v>
      </c>
      <c r="AE32" s="40">
        <f t="shared" si="2"/>
        <v>2.2224760029414489E-3</v>
      </c>
      <c r="AF32" s="20"/>
      <c r="AH32" s="26"/>
      <c r="AI32" s="37">
        <f t="shared" si="3"/>
        <v>6.7558000768626911E-4</v>
      </c>
      <c r="AJ32" s="38">
        <f t="shared" si="4"/>
        <v>1.3128825468110947E-3</v>
      </c>
      <c r="AK32" s="38">
        <f t="shared" si="5"/>
        <v>8.9737033028462199E-3</v>
      </c>
      <c r="AL32" s="38">
        <f t="shared" si="6"/>
        <v>7.006579177841627E-5</v>
      </c>
      <c r="AM32" s="38">
        <f t="shared" si="7"/>
        <v>3.4780833354600307E-3</v>
      </c>
      <c r="AN32" s="39">
        <f t="shared" si="8"/>
        <v>1.0353273833765058E-3</v>
      </c>
      <c r="AO32" s="40">
        <f t="shared" si="9"/>
        <v>2.5909403946597562E-3</v>
      </c>
      <c r="AP32" s="20"/>
      <c r="AR32" s="26"/>
      <c r="AS32" s="37">
        <f t="shared" si="10"/>
        <v>2.4261833709388078E-4</v>
      </c>
      <c r="AT32" s="38">
        <f t="shared" si="11"/>
        <v>1.3899516007081798E-3</v>
      </c>
      <c r="AU32" s="38">
        <f t="shared" si="12"/>
        <v>8.7817349426244015E-3</v>
      </c>
      <c r="AV32" s="38">
        <f t="shared" si="13"/>
        <v>-1.5413178267404627E-4</v>
      </c>
      <c r="AW32" s="38">
        <f t="shared" si="14"/>
        <v>3.1598973671165178E-3</v>
      </c>
      <c r="AX32" s="39">
        <f t="shared" si="15"/>
        <v>-1.2630499602744487E-3</v>
      </c>
      <c r="AY32" s="40">
        <f t="shared" si="16"/>
        <v>2.0261700840990809E-3</v>
      </c>
      <c r="AZ32" s="20"/>
      <c r="BB32" s="26"/>
      <c r="BC32" s="37">
        <f t="shared" si="17"/>
        <v>2.4261833709388078E-4</v>
      </c>
      <c r="BD32" s="38">
        <f t="shared" si="18"/>
        <v>1.3899516007081798E-3</v>
      </c>
      <c r="BE32" s="38">
        <f t="shared" si="19"/>
        <v>8.7817349426244015E-3</v>
      </c>
      <c r="BF32" s="38">
        <f t="shared" si="20"/>
        <v>1.5413178267404627E-4</v>
      </c>
      <c r="BG32" s="38">
        <f t="shared" si="21"/>
        <v>3.1598973671165178E-3</v>
      </c>
      <c r="BH32" s="39">
        <f t="shared" si="22"/>
        <v>1.2630499602744487E-3</v>
      </c>
      <c r="BI32" s="40">
        <f t="shared" si="23"/>
        <v>2.4985639984152455E-3</v>
      </c>
      <c r="BJ32" s="20"/>
      <c r="BL32" s="26"/>
      <c r="BM32" s="83">
        <f t="shared" si="24"/>
        <v>4.5909917239007496E-4</v>
      </c>
      <c r="BN32" s="49">
        <f t="shared" si="24"/>
        <v>1.3514170737596372E-3</v>
      </c>
      <c r="BO32" s="49">
        <f t="shared" si="24"/>
        <v>8.8777191227353107E-3</v>
      </c>
      <c r="BP32" s="49">
        <f t="shared" si="24"/>
        <v>-1.1209878722623126E-4</v>
      </c>
      <c r="BQ32" s="49">
        <f t="shared" si="24"/>
        <v>3.3189903512882745E-3</v>
      </c>
      <c r="BR32" s="84">
        <f t="shared" si="24"/>
        <v>-1.1491886718254774E-3</v>
      </c>
      <c r="BS32" s="51">
        <f t="shared" si="25"/>
        <v>2.1243230435202642E-3</v>
      </c>
      <c r="BT32" s="20"/>
      <c r="BV32" s="26"/>
      <c r="BW32" s="83">
        <f t="shared" si="26"/>
        <v>4.5909917239007496E-4</v>
      </c>
      <c r="BX32" s="49">
        <f t="shared" si="26"/>
        <v>1.3514170737596372E-3</v>
      </c>
      <c r="BY32" s="49">
        <f t="shared" si="26"/>
        <v>8.8777191227353107E-3</v>
      </c>
      <c r="BZ32" s="49">
        <f t="shared" si="26"/>
        <v>1.1209878722623126E-4</v>
      </c>
      <c r="CA32" s="49">
        <f t="shared" si="26"/>
        <v>3.3189903512882745E-3</v>
      </c>
      <c r="CB32" s="84">
        <f t="shared" si="26"/>
        <v>1.1491886718254774E-3</v>
      </c>
      <c r="CC32" s="51">
        <f t="shared" si="31"/>
        <v>2.5447521965375011E-3</v>
      </c>
      <c r="CD32" s="20"/>
    </row>
    <row r="33" spans="8:82" x14ac:dyDescent="0.3">
      <c r="H33" s="26"/>
      <c r="I33" s="29">
        <v>44767</v>
      </c>
      <c r="J33" s="5">
        <v>2485.9</v>
      </c>
      <c r="K33" s="5">
        <v>2471.9499999999998</v>
      </c>
      <c r="L33" s="5">
        <v>2229.5500000000002</v>
      </c>
      <c r="M33" s="5">
        <v>2208.88</v>
      </c>
      <c r="N33" s="5">
        <v>1690.29</v>
      </c>
      <c r="O33" s="5">
        <v>1681.58</v>
      </c>
      <c r="P33" s="5">
        <v>1438</v>
      </c>
      <c r="Q33" s="5">
        <v>1427.23</v>
      </c>
      <c r="R33" s="5">
        <v>2759.69</v>
      </c>
      <c r="S33" s="5">
        <v>2742.89</v>
      </c>
      <c r="T33" s="5">
        <v>1727.39</v>
      </c>
      <c r="U33" s="6">
        <v>1718.78</v>
      </c>
      <c r="V33" s="20"/>
      <c r="X33" s="26"/>
      <c r="Y33" s="37">
        <f t="shared" si="0"/>
        <v>-8.0935107458710142E-3</v>
      </c>
      <c r="Z33" s="38">
        <f t="shared" si="27"/>
        <v>-9.1731596488630295E-3</v>
      </c>
      <c r="AA33" s="38">
        <f t="shared" si="28"/>
        <v>-5.0528956523796919E-3</v>
      </c>
      <c r="AB33" s="38">
        <f t="shared" si="29"/>
        <v>-7.3929311615872776E-3</v>
      </c>
      <c r="AC33" s="38">
        <f t="shared" si="30"/>
        <v>-5.9867870305608745E-3</v>
      </c>
      <c r="AD33" s="39">
        <f t="shared" si="1"/>
        <v>-4.4484088829165247E-3</v>
      </c>
      <c r="AE33" s="40">
        <f t="shared" si="2"/>
        <v>-6.6912821870297352E-3</v>
      </c>
      <c r="AF33" s="20"/>
      <c r="AH33" s="26"/>
      <c r="AI33" s="37">
        <f t="shared" si="3"/>
        <v>8.0935107458710142E-3</v>
      </c>
      <c r="AJ33" s="38">
        <f t="shared" si="4"/>
        <v>9.1731596488630295E-3</v>
      </c>
      <c r="AK33" s="38">
        <f t="shared" si="5"/>
        <v>5.0528956523796919E-3</v>
      </c>
      <c r="AL33" s="38">
        <f t="shared" si="6"/>
        <v>7.3929311615872776E-3</v>
      </c>
      <c r="AM33" s="38">
        <f t="shared" si="7"/>
        <v>5.9867870305608745E-3</v>
      </c>
      <c r="AN33" s="39">
        <f t="shared" si="8"/>
        <v>4.4484088829165247E-3</v>
      </c>
      <c r="AO33" s="40">
        <f t="shared" si="9"/>
        <v>6.6912821870297352E-3</v>
      </c>
      <c r="AP33" s="20"/>
      <c r="AR33" s="26"/>
      <c r="AS33" s="37">
        <f t="shared" si="10"/>
        <v>-5.6116497043325443E-3</v>
      </c>
      <c r="AT33" s="38">
        <f t="shared" si="11"/>
        <v>-9.2709291112556668E-3</v>
      </c>
      <c r="AU33" s="38">
        <f t="shared" si="12"/>
        <v>-5.1529619177774445E-3</v>
      </c>
      <c r="AV33" s="38">
        <f t="shared" si="13"/>
        <v>-7.4895688456189024E-3</v>
      </c>
      <c r="AW33" s="38">
        <f t="shared" si="14"/>
        <v>-6.0876402784371363E-3</v>
      </c>
      <c r="AX33" s="39">
        <f t="shared" si="15"/>
        <v>-4.9843984276857723E-3</v>
      </c>
      <c r="AY33" s="40">
        <f t="shared" si="16"/>
        <v>-6.432858047517912E-3</v>
      </c>
      <c r="AZ33" s="20"/>
      <c r="BB33" s="26"/>
      <c r="BC33" s="37">
        <f t="shared" si="17"/>
        <v>5.6116497043325443E-3</v>
      </c>
      <c r="BD33" s="38">
        <f t="shared" si="18"/>
        <v>9.2709291112556668E-3</v>
      </c>
      <c r="BE33" s="38">
        <f t="shared" si="19"/>
        <v>5.1529619177774445E-3</v>
      </c>
      <c r="BF33" s="38">
        <f t="shared" si="20"/>
        <v>7.4895688456189024E-3</v>
      </c>
      <c r="BG33" s="38">
        <f t="shared" si="21"/>
        <v>6.0876402784371363E-3</v>
      </c>
      <c r="BH33" s="39">
        <f t="shared" si="22"/>
        <v>4.9843984276857723E-3</v>
      </c>
      <c r="BI33" s="40">
        <f t="shared" si="23"/>
        <v>6.432858047517912E-3</v>
      </c>
      <c r="BJ33" s="20"/>
      <c r="BL33" s="26"/>
      <c r="BM33" s="83">
        <f t="shared" si="24"/>
        <v>-6.8525802251017797E-3</v>
      </c>
      <c r="BN33" s="49">
        <f t="shared" si="24"/>
        <v>-9.2220443800593473E-3</v>
      </c>
      <c r="BO33" s="49">
        <f t="shared" si="24"/>
        <v>-5.1029287850785678E-3</v>
      </c>
      <c r="BP33" s="49">
        <f t="shared" si="24"/>
        <v>-7.44125000360309E-3</v>
      </c>
      <c r="BQ33" s="49">
        <f t="shared" si="24"/>
        <v>-6.0372136544990049E-3</v>
      </c>
      <c r="BR33" s="84">
        <f t="shared" si="24"/>
        <v>-4.7164036553011485E-3</v>
      </c>
      <c r="BS33" s="51">
        <f t="shared" si="25"/>
        <v>-6.5620701172738223E-3</v>
      </c>
      <c r="BT33" s="20"/>
      <c r="BV33" s="26"/>
      <c r="BW33" s="83">
        <f t="shared" si="26"/>
        <v>6.8525802251017797E-3</v>
      </c>
      <c r="BX33" s="49">
        <f t="shared" si="26"/>
        <v>9.2220443800593473E-3</v>
      </c>
      <c r="BY33" s="49">
        <f t="shared" si="26"/>
        <v>5.1029287850785678E-3</v>
      </c>
      <c r="BZ33" s="49">
        <f t="shared" si="26"/>
        <v>7.44125000360309E-3</v>
      </c>
      <c r="CA33" s="49">
        <f t="shared" si="26"/>
        <v>6.0372136544990049E-3</v>
      </c>
      <c r="CB33" s="84">
        <f t="shared" si="26"/>
        <v>4.7164036553011485E-3</v>
      </c>
      <c r="CC33" s="51">
        <f t="shared" si="31"/>
        <v>6.5620701172738223E-3</v>
      </c>
      <c r="CD33" s="20"/>
    </row>
    <row r="34" spans="8:82" x14ac:dyDescent="0.3">
      <c r="H34" s="26"/>
      <c r="I34" s="29">
        <v>44764</v>
      </c>
      <c r="J34" s="5">
        <v>2477.23</v>
      </c>
      <c r="K34" s="5">
        <v>2492.12</v>
      </c>
      <c r="L34" s="5">
        <v>2210.1999999999998</v>
      </c>
      <c r="M34" s="5">
        <v>2229.33</v>
      </c>
      <c r="N34" s="5">
        <v>1678.68</v>
      </c>
      <c r="O34" s="5">
        <v>1690.12</v>
      </c>
      <c r="P34" s="5">
        <v>1431.69</v>
      </c>
      <c r="Q34" s="5">
        <v>1437.86</v>
      </c>
      <c r="R34" s="5">
        <v>2746.62</v>
      </c>
      <c r="S34" s="5">
        <v>2759.41</v>
      </c>
      <c r="T34" s="5">
        <v>1718.3100999999999</v>
      </c>
      <c r="U34" s="6">
        <v>1726.46</v>
      </c>
      <c r="V34" s="20"/>
      <c r="X34" s="26"/>
      <c r="Y34" s="37">
        <f t="shared" si="0"/>
        <v>5.7224952985140218E-3</v>
      </c>
      <c r="Z34" s="38">
        <f t="shared" si="27"/>
        <v>8.8105128831689784E-3</v>
      </c>
      <c r="AA34" s="38">
        <f t="shared" si="28"/>
        <v>6.9108500345541959E-3</v>
      </c>
      <c r="AB34" s="38">
        <f t="shared" si="29"/>
        <v>4.3095921603139263E-3</v>
      </c>
      <c r="AC34" s="38">
        <f t="shared" si="30"/>
        <v>4.4957154193937914E-3</v>
      </c>
      <c r="AD34" s="38">
        <f t="shared" si="1"/>
        <v>4.6363894306427813E-3</v>
      </c>
      <c r="AE34" s="40">
        <f t="shared" si="2"/>
        <v>5.8142592044312831E-3</v>
      </c>
      <c r="AF34" s="20"/>
      <c r="AH34" s="26"/>
      <c r="AI34" s="37">
        <f t="shared" si="3"/>
        <v>5.7224952985140218E-3</v>
      </c>
      <c r="AJ34" s="38">
        <f t="shared" si="4"/>
        <v>8.8105128831689784E-3</v>
      </c>
      <c r="AK34" s="38">
        <f t="shared" si="5"/>
        <v>6.9108500345541959E-3</v>
      </c>
      <c r="AL34" s="38">
        <f t="shared" si="6"/>
        <v>4.3095921603139263E-3</v>
      </c>
      <c r="AM34" s="38">
        <f t="shared" si="7"/>
        <v>4.4957154193937914E-3</v>
      </c>
      <c r="AN34" s="39">
        <f t="shared" si="8"/>
        <v>4.6363894306427813E-3</v>
      </c>
      <c r="AO34" s="40">
        <f t="shared" si="9"/>
        <v>5.8142592044312831E-3</v>
      </c>
      <c r="AP34" s="20"/>
      <c r="AR34" s="26"/>
      <c r="AS34" s="37">
        <f t="shared" si="10"/>
        <v>6.0107458734150127E-3</v>
      </c>
      <c r="AT34" s="38">
        <f t="shared" si="11"/>
        <v>8.6553253099267528E-3</v>
      </c>
      <c r="AU34" s="38">
        <f t="shared" si="12"/>
        <v>6.8148783568040524E-3</v>
      </c>
      <c r="AV34" s="38">
        <f t="shared" si="13"/>
        <v>4.3095921603139263E-3</v>
      </c>
      <c r="AW34" s="38">
        <f t="shared" si="14"/>
        <v>4.6566325156009803E-3</v>
      </c>
      <c r="AX34" s="39">
        <f t="shared" si="15"/>
        <v>4.7429739253701158E-3</v>
      </c>
      <c r="AY34" s="40">
        <f t="shared" si="16"/>
        <v>5.8650246902384731E-3</v>
      </c>
      <c r="AZ34" s="20"/>
      <c r="BB34" s="26"/>
      <c r="BC34" s="37">
        <f t="shared" si="17"/>
        <v>6.0107458734150127E-3</v>
      </c>
      <c r="BD34" s="38">
        <f t="shared" si="18"/>
        <v>8.6553253099267528E-3</v>
      </c>
      <c r="BE34" s="38">
        <f t="shared" si="19"/>
        <v>6.8148783568040524E-3</v>
      </c>
      <c r="BF34" s="38">
        <f t="shared" si="20"/>
        <v>4.3095921603139263E-3</v>
      </c>
      <c r="BG34" s="38">
        <f t="shared" si="21"/>
        <v>4.6566325156009803E-3</v>
      </c>
      <c r="BH34" s="39">
        <f t="shared" si="22"/>
        <v>4.7429739253701158E-3</v>
      </c>
      <c r="BI34" s="40">
        <f t="shared" si="23"/>
        <v>5.8650246902384731E-3</v>
      </c>
      <c r="BJ34" s="20"/>
      <c r="BL34" s="26"/>
      <c r="BM34" s="83">
        <f t="shared" si="24"/>
        <v>5.8666205859645177E-3</v>
      </c>
      <c r="BN34" s="49">
        <f t="shared" si="24"/>
        <v>8.7329190965478656E-3</v>
      </c>
      <c r="BO34" s="49">
        <f t="shared" si="24"/>
        <v>6.8628641956791237E-3</v>
      </c>
      <c r="BP34" s="49">
        <f t="shared" si="24"/>
        <v>4.3095921603139263E-3</v>
      </c>
      <c r="BQ34" s="49">
        <f t="shared" si="24"/>
        <v>4.5761739674973854E-3</v>
      </c>
      <c r="BR34" s="84">
        <f t="shared" si="24"/>
        <v>4.689681678006449E-3</v>
      </c>
      <c r="BS34" s="51">
        <f t="shared" si="25"/>
        <v>5.8396419473348777E-3</v>
      </c>
      <c r="BT34" s="20"/>
      <c r="BV34" s="26"/>
      <c r="BW34" s="83">
        <f t="shared" si="26"/>
        <v>5.8666205859645177E-3</v>
      </c>
      <c r="BX34" s="49">
        <f t="shared" si="26"/>
        <v>8.7329190965478656E-3</v>
      </c>
      <c r="BY34" s="49">
        <f t="shared" si="26"/>
        <v>6.8628641956791237E-3</v>
      </c>
      <c r="BZ34" s="49">
        <f t="shared" si="26"/>
        <v>4.3095921603139263E-3</v>
      </c>
      <c r="CA34" s="49">
        <f t="shared" si="26"/>
        <v>4.5761739674973854E-3</v>
      </c>
      <c r="CB34" s="84">
        <f t="shared" si="26"/>
        <v>4.689681678006449E-3</v>
      </c>
      <c r="CC34" s="51">
        <f t="shared" si="31"/>
        <v>5.8396419473348777E-3</v>
      </c>
      <c r="CD34" s="20"/>
    </row>
    <row r="35" spans="8:82" x14ac:dyDescent="0.3">
      <c r="H35" s="26"/>
      <c r="I35" s="29">
        <v>44763</v>
      </c>
      <c r="J35" s="5">
        <v>2462.3200000000002</v>
      </c>
      <c r="K35" s="5">
        <v>2477.94</v>
      </c>
      <c r="L35" s="5">
        <v>2185.5</v>
      </c>
      <c r="M35" s="5">
        <v>2209.86</v>
      </c>
      <c r="N35" s="5">
        <v>1666.01</v>
      </c>
      <c r="O35" s="5">
        <v>1678.52</v>
      </c>
      <c r="P35" s="5">
        <v>1416.66</v>
      </c>
      <c r="Q35" s="5">
        <v>1431.69</v>
      </c>
      <c r="R35" s="5">
        <v>2722.14</v>
      </c>
      <c r="S35" s="5">
        <v>2747.06</v>
      </c>
      <c r="T35" s="5">
        <v>1696.4380000000001</v>
      </c>
      <c r="U35" s="6">
        <v>1718.4924000000001</v>
      </c>
      <c r="V35" s="20"/>
      <c r="X35" s="26"/>
      <c r="Y35" s="37">
        <f t="shared" si="0"/>
        <v>6.3436109035380816E-3</v>
      </c>
      <c r="Z35" s="38">
        <f t="shared" si="27"/>
        <v>1.1303520108367476E-2</v>
      </c>
      <c r="AA35" s="38">
        <f t="shared" si="28"/>
        <v>7.4363945190350526E-3</v>
      </c>
      <c r="AB35" s="38">
        <f t="shared" si="29"/>
        <v>1.0538129252661047E-2</v>
      </c>
      <c r="AC35" s="38">
        <f t="shared" si="30"/>
        <v>9.0804234592298527E-3</v>
      </c>
      <c r="AD35" s="39">
        <f t="shared" si="1"/>
        <v>1.3003401843751034E-2</v>
      </c>
      <c r="AE35" s="40">
        <f>AVERAGE(Y35:AD35)</f>
        <v>9.6175800144304244E-3</v>
      </c>
      <c r="AF35" s="20"/>
      <c r="AH35" s="26"/>
      <c r="AI35" s="37">
        <f t="shared" si="3"/>
        <v>6.3436109035380816E-3</v>
      </c>
      <c r="AJ35" s="38">
        <f t="shared" si="4"/>
        <v>1.1303520108367476E-2</v>
      </c>
      <c r="AK35" s="38">
        <f t="shared" si="5"/>
        <v>7.4363945190350526E-3</v>
      </c>
      <c r="AL35" s="38">
        <f t="shared" si="6"/>
        <v>1.0538129252661047E-2</v>
      </c>
      <c r="AM35" s="38">
        <f t="shared" si="7"/>
        <v>9.0804234592298527E-3</v>
      </c>
      <c r="AN35" s="39">
        <f t="shared" si="8"/>
        <v>1.3003401843751034E-2</v>
      </c>
      <c r="AO35" s="40">
        <f t="shared" si="9"/>
        <v>9.6175800144304244E-3</v>
      </c>
      <c r="AP35" s="20"/>
      <c r="AR35" s="26"/>
      <c r="AS35" s="37">
        <f t="shared" si="10"/>
        <v>6.3436109035380816E-3</v>
      </c>
      <c r="AT35" s="38">
        <f t="shared" si="11"/>
        <v>1.1146190803019962E-2</v>
      </c>
      <c r="AU35" s="38">
        <f t="shared" si="12"/>
        <v>7.5089585296606812E-3</v>
      </c>
      <c r="AV35" s="38">
        <f t="shared" si="13"/>
        <v>1.0609461691584412E-2</v>
      </c>
      <c r="AW35" s="38">
        <f t="shared" si="14"/>
        <v>9.1545622194303278E-3</v>
      </c>
      <c r="AX35" s="39">
        <f t="shared" si="15"/>
        <v>1.3000416166108036E-2</v>
      </c>
      <c r="AY35" s="40">
        <f t="shared" si="16"/>
        <v>9.6272000522235838E-3</v>
      </c>
      <c r="AZ35" s="20"/>
      <c r="BB35" s="26"/>
      <c r="BC35" s="37">
        <f t="shared" si="17"/>
        <v>6.3436109035380816E-3</v>
      </c>
      <c r="BD35" s="38">
        <f t="shared" si="18"/>
        <v>1.1146190803019962E-2</v>
      </c>
      <c r="BE35" s="38">
        <f t="shared" si="19"/>
        <v>7.5089585296606812E-3</v>
      </c>
      <c r="BF35" s="38">
        <f t="shared" si="20"/>
        <v>1.0609461691584412E-2</v>
      </c>
      <c r="BG35" s="38">
        <f t="shared" si="21"/>
        <v>9.1545622194303278E-3</v>
      </c>
      <c r="BH35" s="39">
        <f t="shared" si="22"/>
        <v>1.3000416166108036E-2</v>
      </c>
      <c r="BI35" s="40">
        <f t="shared" si="23"/>
        <v>9.6272000522235838E-3</v>
      </c>
      <c r="BJ35" s="20"/>
      <c r="BL35" s="26"/>
      <c r="BM35" s="83">
        <f t="shared" si="24"/>
        <v>6.3436109035380816E-3</v>
      </c>
      <c r="BN35" s="49">
        <f t="shared" si="24"/>
        <v>1.1224855455693718E-2</v>
      </c>
      <c r="BO35" s="49">
        <f t="shared" si="24"/>
        <v>7.4726765243478665E-3</v>
      </c>
      <c r="BP35" s="49">
        <f t="shared" si="24"/>
        <v>1.057379547212273E-2</v>
      </c>
      <c r="BQ35" s="49">
        <f t="shared" si="24"/>
        <v>9.1174928393300894E-3</v>
      </c>
      <c r="BR35" s="84">
        <f t="shared" si="24"/>
        <v>1.3001909004929535E-2</v>
      </c>
      <c r="BS35" s="51">
        <f t="shared" si="25"/>
        <v>9.6223900333270041E-3</v>
      </c>
      <c r="BT35" s="20"/>
      <c r="BV35" s="26"/>
      <c r="BW35" s="83">
        <f t="shared" si="26"/>
        <v>6.3436109035380816E-3</v>
      </c>
      <c r="BX35" s="49">
        <f t="shared" si="26"/>
        <v>1.1224855455693718E-2</v>
      </c>
      <c r="BY35" s="49">
        <f t="shared" si="26"/>
        <v>7.4726765243478665E-3</v>
      </c>
      <c r="BZ35" s="49">
        <f t="shared" si="26"/>
        <v>1.057379547212273E-2</v>
      </c>
      <c r="CA35" s="49">
        <f t="shared" si="26"/>
        <v>9.1174928393300894E-3</v>
      </c>
      <c r="CB35" s="84">
        <f t="shared" si="26"/>
        <v>1.3001909004929535E-2</v>
      </c>
      <c r="CC35" s="51">
        <f t="shared" si="31"/>
        <v>9.6223900333270041E-3</v>
      </c>
      <c r="CD35" s="20"/>
    </row>
    <row r="36" spans="8:82" x14ac:dyDescent="0.3">
      <c r="H36" s="26"/>
      <c r="I36" s="29">
        <v>44762</v>
      </c>
      <c r="J36" s="5">
        <v>2478.92</v>
      </c>
      <c r="K36" s="5">
        <v>2462.3200000000002</v>
      </c>
      <c r="L36" s="5">
        <v>2201.5</v>
      </c>
      <c r="M36" s="5">
        <v>2185.16</v>
      </c>
      <c r="N36" s="5">
        <v>1672.57</v>
      </c>
      <c r="O36" s="5">
        <v>1666.13</v>
      </c>
      <c r="P36" s="5">
        <v>1425.7</v>
      </c>
      <c r="Q36" s="5">
        <v>1416.76</v>
      </c>
      <c r="R36" s="5">
        <v>2745.91</v>
      </c>
      <c r="S36" s="5">
        <v>2722.34</v>
      </c>
      <c r="T36" s="5">
        <v>1710.19</v>
      </c>
      <c r="U36" s="6">
        <v>1696.433</v>
      </c>
      <c r="V36" s="20"/>
      <c r="X36" s="26"/>
      <c r="Y36" s="44">
        <f t="shared" si="0"/>
        <v>-6.8406956858442919E-3</v>
      </c>
      <c r="Z36" s="45">
        <f t="shared" si="27"/>
        <v>-7.345559275528918E-3</v>
      </c>
      <c r="AA36" s="45">
        <f t="shared" si="28"/>
        <v>-3.8503620177330858E-3</v>
      </c>
      <c r="AB36" s="45">
        <f t="shared" si="29"/>
        <v>-6.4378585354222919E-3</v>
      </c>
      <c r="AC36" s="45">
        <f t="shared" si="30"/>
        <v>-9.2187198608275102E-3</v>
      </c>
      <c r="AD36" s="46">
        <f t="shared" si="1"/>
        <v>-8.5517469347755649E-3</v>
      </c>
      <c r="AE36" s="47">
        <f>AVERAGE(Y36:AD36)</f>
        <v>-7.040823718355277E-3</v>
      </c>
      <c r="AF36" s="20"/>
      <c r="AG36" s="3"/>
      <c r="AH36" s="26"/>
      <c r="AI36" s="44">
        <f t="shared" si="3"/>
        <v>6.8406956858442919E-3</v>
      </c>
      <c r="AJ36" s="45">
        <f t="shared" si="4"/>
        <v>7.345559275528918E-3</v>
      </c>
      <c r="AK36" s="45">
        <f t="shared" si="5"/>
        <v>3.8503620177330858E-3</v>
      </c>
      <c r="AL36" s="45">
        <f t="shared" si="6"/>
        <v>6.4378585354222919E-3</v>
      </c>
      <c r="AM36" s="45">
        <f t="shared" si="7"/>
        <v>9.2187198608275102E-3</v>
      </c>
      <c r="AN36" s="46">
        <f t="shared" si="8"/>
        <v>8.5517469347755649E-3</v>
      </c>
      <c r="AO36" s="47">
        <f t="shared" si="9"/>
        <v>7.040823718355277E-3</v>
      </c>
      <c r="AP36" s="20"/>
      <c r="AR36" s="17"/>
      <c r="AS36" s="44">
        <f t="shared" si="10"/>
        <v>-6.6964645894179355E-3</v>
      </c>
      <c r="AT36" s="45">
        <f t="shared" si="11"/>
        <v>-7.4222121280945472E-3</v>
      </c>
      <c r="AU36" s="45">
        <f t="shared" si="12"/>
        <v>-3.8503620177330858E-3</v>
      </c>
      <c r="AV36" s="45">
        <f t="shared" si="13"/>
        <v>-6.2706039138669106E-3</v>
      </c>
      <c r="AW36" s="45">
        <f t="shared" si="14"/>
        <v>-8.583675357167463E-3</v>
      </c>
      <c r="AX36" s="46">
        <f t="shared" si="15"/>
        <v>-8.0441354469386796E-3</v>
      </c>
      <c r="AY36" s="47">
        <f t="shared" si="16"/>
        <v>-6.8112422422031034E-3</v>
      </c>
      <c r="AZ36" s="17"/>
      <c r="BA36" s="3"/>
      <c r="BB36" s="17"/>
      <c r="BC36" s="44">
        <f t="shared" si="17"/>
        <v>6.6964645894179355E-3</v>
      </c>
      <c r="BD36" s="45">
        <f t="shared" si="18"/>
        <v>7.4222121280945472E-3</v>
      </c>
      <c r="BE36" s="45">
        <f t="shared" si="19"/>
        <v>3.8503620177330858E-3</v>
      </c>
      <c r="BF36" s="45">
        <f t="shared" si="20"/>
        <v>6.2706039138669106E-3</v>
      </c>
      <c r="BG36" s="45">
        <f t="shared" si="21"/>
        <v>8.583675357167463E-3</v>
      </c>
      <c r="BH36" s="46">
        <f t="shared" si="22"/>
        <v>8.0441354469386796E-3</v>
      </c>
      <c r="BI36" s="47">
        <f t="shared" si="23"/>
        <v>6.8112422422031034E-3</v>
      </c>
      <c r="BJ36" s="17"/>
      <c r="BK36" s="3"/>
      <c r="BL36" s="17"/>
      <c r="BM36" s="52">
        <f t="shared" si="24"/>
        <v>-6.7685801376311137E-3</v>
      </c>
      <c r="BN36" s="53">
        <f t="shared" si="24"/>
        <v>-7.3838857018117326E-3</v>
      </c>
      <c r="BO36" s="53">
        <f t="shared" si="24"/>
        <v>-3.8503620177330858E-3</v>
      </c>
      <c r="BP36" s="53">
        <f t="shared" si="24"/>
        <v>-6.3542312246446016E-3</v>
      </c>
      <c r="BQ36" s="53">
        <f t="shared" si="24"/>
        <v>-8.9011976089974874E-3</v>
      </c>
      <c r="BR36" s="54">
        <f t="shared" si="24"/>
        <v>-8.2979411908571214E-3</v>
      </c>
      <c r="BS36" s="55">
        <f t="shared" si="25"/>
        <v>-6.9260329802791924E-3</v>
      </c>
      <c r="BT36" s="17"/>
      <c r="BU36" s="3"/>
      <c r="BV36" s="17"/>
      <c r="BW36" s="52">
        <f t="shared" si="26"/>
        <v>6.7685801376311137E-3</v>
      </c>
      <c r="BX36" s="53">
        <f t="shared" si="26"/>
        <v>7.3838857018117326E-3</v>
      </c>
      <c r="BY36" s="53">
        <f t="shared" si="26"/>
        <v>3.8503620177330858E-3</v>
      </c>
      <c r="BZ36" s="53">
        <f t="shared" si="26"/>
        <v>6.3542312246446016E-3</v>
      </c>
      <c r="CA36" s="53">
        <f t="shared" si="26"/>
        <v>8.9011976089974874E-3</v>
      </c>
      <c r="CB36" s="54">
        <f t="shared" si="26"/>
        <v>8.2979411908571214E-3</v>
      </c>
      <c r="CC36" s="55">
        <f t="shared" si="31"/>
        <v>6.9260329802791924E-3</v>
      </c>
      <c r="CD36" s="17"/>
    </row>
    <row r="37" spans="8:82" x14ac:dyDescent="0.3">
      <c r="H37" s="26"/>
      <c r="I37" s="58">
        <v>44761</v>
      </c>
      <c r="J37" s="80">
        <v>2507.2199999999998</v>
      </c>
      <c r="K37" s="80">
        <v>2479.2800000000002</v>
      </c>
      <c r="L37" s="80">
        <v>2217.1799999999998</v>
      </c>
      <c r="M37" s="80">
        <v>2201.33</v>
      </c>
      <c r="N37" s="80">
        <v>1684.11</v>
      </c>
      <c r="O37" s="80">
        <v>1672.57</v>
      </c>
      <c r="P37" s="80">
        <v>1428.61</v>
      </c>
      <c r="Q37" s="80">
        <v>1425.94</v>
      </c>
      <c r="R37" s="80">
        <v>2775.29</v>
      </c>
      <c r="S37" s="80">
        <v>2747.67</v>
      </c>
      <c r="T37" s="80">
        <v>1709.0150000000001</v>
      </c>
      <c r="U37" s="81">
        <v>1711.0655999999999</v>
      </c>
      <c r="V37" s="20"/>
      <c r="X37" s="27"/>
      <c r="Y37" s="21"/>
      <c r="Z37" s="21"/>
      <c r="AA37" s="21"/>
      <c r="AB37" s="21"/>
      <c r="AC37" s="21"/>
      <c r="AD37" s="21"/>
      <c r="AE37" s="21"/>
      <c r="AF37" s="22"/>
      <c r="AH37" s="27"/>
      <c r="AI37" s="21"/>
      <c r="AJ37" s="21"/>
      <c r="AK37" s="21"/>
      <c r="AL37" s="21"/>
      <c r="AM37" s="21"/>
      <c r="AN37" s="21"/>
      <c r="AO37" s="21"/>
      <c r="AP37" s="22"/>
      <c r="AR37" s="27"/>
      <c r="AS37" s="21"/>
      <c r="AT37" s="21"/>
      <c r="AU37" s="21"/>
      <c r="AV37" s="21"/>
      <c r="AW37" s="21"/>
      <c r="AX37" s="21"/>
      <c r="AY37" s="21"/>
      <c r="AZ37" s="22"/>
      <c r="BB37" s="27"/>
      <c r="BC37" s="21"/>
      <c r="BD37" s="21"/>
      <c r="BE37" s="21"/>
      <c r="BF37" s="21"/>
      <c r="BG37" s="21"/>
      <c r="BH37" s="21"/>
      <c r="BI37" s="21"/>
      <c r="BJ37" s="22"/>
      <c r="BL37" s="27"/>
      <c r="BM37" s="21"/>
      <c r="BN37" s="21"/>
      <c r="BO37" s="21"/>
      <c r="BP37" s="21"/>
      <c r="BQ37" s="21"/>
      <c r="BR37" s="21"/>
      <c r="BS37" s="21"/>
      <c r="BT37" s="22"/>
      <c r="BV37" s="27"/>
      <c r="BW37" s="21"/>
      <c r="BX37" s="21"/>
      <c r="BY37" s="21"/>
      <c r="BZ37" s="21"/>
      <c r="CA37" s="21"/>
      <c r="CB37" s="21"/>
      <c r="CC37" s="21"/>
      <c r="CD37" s="22"/>
    </row>
    <row r="38" spans="8:82" x14ac:dyDescent="0.3">
      <c r="H38" s="27"/>
      <c r="I38" s="32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22"/>
    </row>
    <row r="39" spans="8:82" x14ac:dyDescent="0.3">
      <c r="I39" s="28"/>
      <c r="X39" s="23"/>
      <c r="Y39" s="24"/>
      <c r="Z39" s="24"/>
      <c r="AA39" s="24"/>
      <c r="AB39" s="24"/>
      <c r="AC39" s="24"/>
      <c r="AD39" s="24"/>
      <c r="AE39" s="24"/>
      <c r="AF39" s="25"/>
      <c r="AH39" s="23"/>
      <c r="AI39" s="24"/>
      <c r="AJ39" s="24"/>
      <c r="AK39" s="24"/>
      <c r="AL39" s="24"/>
      <c r="AM39" s="24"/>
      <c r="AN39" s="24"/>
      <c r="AO39" s="24"/>
      <c r="AP39" s="25"/>
      <c r="AR39" s="23"/>
      <c r="AS39" s="24"/>
      <c r="AT39" s="24"/>
      <c r="AU39" s="24"/>
      <c r="AV39" s="24"/>
      <c r="AW39" s="24"/>
      <c r="AX39" s="24"/>
      <c r="AY39" s="24"/>
      <c r="AZ39" s="25"/>
      <c r="BB39" s="23"/>
      <c r="BC39" s="24"/>
      <c r="BD39" s="24"/>
      <c r="BE39" s="24"/>
      <c r="BF39" s="24"/>
      <c r="BG39" s="24"/>
      <c r="BH39" s="24"/>
      <c r="BI39" s="24"/>
      <c r="BJ39" s="25"/>
      <c r="BL39" s="23"/>
      <c r="BM39" s="24"/>
      <c r="BN39" s="24"/>
      <c r="BO39" s="24"/>
      <c r="BP39" s="24"/>
      <c r="BQ39" s="24"/>
      <c r="BR39" s="24"/>
      <c r="BS39" s="24"/>
      <c r="BT39" s="25"/>
      <c r="BV39" s="23"/>
      <c r="BW39" s="24"/>
      <c r="BX39" s="24"/>
      <c r="BY39" s="24"/>
      <c r="BZ39" s="24"/>
      <c r="CA39" s="24"/>
      <c r="CB39" s="24"/>
      <c r="CC39" s="24"/>
      <c r="CD39" s="25"/>
    </row>
    <row r="40" spans="8:82" ht="18" x14ac:dyDescent="0.35">
      <c r="I40" s="28"/>
      <c r="X40" s="26"/>
      <c r="Y40" s="211" t="s">
        <v>34</v>
      </c>
      <c r="Z40" s="212"/>
      <c r="AA40" s="212"/>
      <c r="AB40" s="212"/>
      <c r="AC40" s="212"/>
      <c r="AD40" s="212"/>
      <c r="AE40" s="213"/>
      <c r="AF40" s="20"/>
      <c r="AH40" s="26"/>
      <c r="AI40" s="214" t="s">
        <v>35</v>
      </c>
      <c r="AJ40" s="215"/>
      <c r="AK40" s="215"/>
      <c r="AL40" s="215"/>
      <c r="AM40" s="215"/>
      <c r="AN40" s="215"/>
      <c r="AO40" s="216"/>
      <c r="AP40" s="20"/>
      <c r="AR40" s="26"/>
      <c r="AS40" s="211" t="s">
        <v>178</v>
      </c>
      <c r="AT40" s="212"/>
      <c r="AU40" s="212"/>
      <c r="AV40" s="212"/>
      <c r="AW40" s="212"/>
      <c r="AX40" s="212"/>
      <c r="AY40" s="213"/>
      <c r="AZ40" s="20"/>
      <c r="BB40" s="26"/>
      <c r="BC40" s="214" t="s">
        <v>179</v>
      </c>
      <c r="BD40" s="215"/>
      <c r="BE40" s="215"/>
      <c r="BF40" s="215"/>
      <c r="BG40" s="215"/>
      <c r="BH40" s="215"/>
      <c r="BI40" s="216"/>
      <c r="BJ40" s="20"/>
      <c r="BL40" s="26"/>
      <c r="BM40" s="211" t="s">
        <v>180</v>
      </c>
      <c r="BN40" s="212"/>
      <c r="BO40" s="212"/>
      <c r="BP40" s="212"/>
      <c r="BQ40" s="212"/>
      <c r="BR40" s="212"/>
      <c r="BS40" s="213"/>
      <c r="BT40" s="20"/>
      <c r="BV40" s="26"/>
      <c r="BW40" s="214" t="s">
        <v>181</v>
      </c>
      <c r="BX40" s="215"/>
      <c r="BY40" s="215"/>
      <c r="BZ40" s="215"/>
      <c r="CA40" s="215"/>
      <c r="CB40" s="215"/>
      <c r="CC40" s="216"/>
      <c r="CD40" s="20"/>
    </row>
    <row r="41" spans="8:82" x14ac:dyDescent="0.3">
      <c r="I41" s="28"/>
      <c r="X41" s="26"/>
      <c r="Y41" s="33" t="s">
        <v>101</v>
      </c>
      <c r="Z41" s="34" t="s">
        <v>102</v>
      </c>
      <c r="AA41" s="34" t="s">
        <v>103</v>
      </c>
      <c r="AB41" s="34" t="s">
        <v>104</v>
      </c>
      <c r="AC41" s="34" t="s">
        <v>105</v>
      </c>
      <c r="AD41" s="34" t="s">
        <v>106</v>
      </c>
      <c r="AE41" s="36" t="s">
        <v>9</v>
      </c>
      <c r="AF41" s="20"/>
      <c r="AH41" s="26"/>
      <c r="AI41" s="56" t="s">
        <v>101</v>
      </c>
      <c r="AJ41" s="57" t="s">
        <v>102</v>
      </c>
      <c r="AK41" s="57" t="s">
        <v>103</v>
      </c>
      <c r="AL41" s="57" t="s">
        <v>104</v>
      </c>
      <c r="AM41" s="57" t="s">
        <v>105</v>
      </c>
      <c r="AN41" s="57" t="s">
        <v>106</v>
      </c>
      <c r="AO41" s="36" t="s">
        <v>9</v>
      </c>
      <c r="AP41" s="20"/>
      <c r="AR41" s="26"/>
      <c r="AS41" s="33" t="s">
        <v>101</v>
      </c>
      <c r="AT41" s="34" t="s">
        <v>102</v>
      </c>
      <c r="AU41" s="34" t="s">
        <v>103</v>
      </c>
      <c r="AV41" s="34" t="s">
        <v>104</v>
      </c>
      <c r="AW41" s="34" t="s">
        <v>105</v>
      </c>
      <c r="AX41" s="34" t="s">
        <v>106</v>
      </c>
      <c r="AY41" s="36" t="s">
        <v>9</v>
      </c>
      <c r="AZ41" s="20"/>
      <c r="BB41" s="26"/>
      <c r="BC41" s="56" t="s">
        <v>101</v>
      </c>
      <c r="BD41" s="57" t="s">
        <v>102</v>
      </c>
      <c r="BE41" s="57" t="s">
        <v>103</v>
      </c>
      <c r="BF41" s="57" t="s">
        <v>104</v>
      </c>
      <c r="BG41" s="57" t="s">
        <v>105</v>
      </c>
      <c r="BH41" s="57" t="s">
        <v>106</v>
      </c>
      <c r="BI41" s="36" t="s">
        <v>9</v>
      </c>
      <c r="BJ41" s="20"/>
      <c r="BL41" s="26"/>
      <c r="BM41" s="56" t="s">
        <v>101</v>
      </c>
      <c r="BN41" s="57" t="s">
        <v>102</v>
      </c>
      <c r="BO41" s="57" t="s">
        <v>103</v>
      </c>
      <c r="BP41" s="57" t="s">
        <v>104</v>
      </c>
      <c r="BQ41" s="57" t="s">
        <v>105</v>
      </c>
      <c r="BR41" s="57" t="s">
        <v>106</v>
      </c>
      <c r="BS41" s="36" t="s">
        <v>9</v>
      </c>
      <c r="BT41" s="20"/>
      <c r="BV41" s="26"/>
      <c r="BW41" s="56" t="s">
        <v>101</v>
      </c>
      <c r="BX41" s="57" t="s">
        <v>102</v>
      </c>
      <c r="BY41" s="57" t="s">
        <v>103</v>
      </c>
      <c r="BZ41" s="57" t="s">
        <v>104</v>
      </c>
      <c r="CA41" s="57" t="s">
        <v>105</v>
      </c>
      <c r="CB41" s="57" t="s">
        <v>106</v>
      </c>
      <c r="CC41" s="36" t="s">
        <v>9</v>
      </c>
      <c r="CD41" s="20"/>
    </row>
    <row r="42" spans="8:82" x14ac:dyDescent="0.3">
      <c r="I42" s="28"/>
      <c r="X42" s="26"/>
      <c r="Y42" s="44">
        <f>IF(OR(E9="",K7=""),"",(E9-K7)/K7)</f>
        <v>-6.4267249950287746E-3</v>
      </c>
      <c r="Z42" s="53">
        <f>IF(OR(E10="",M7=""),"",(E10-M7)/M7)</f>
        <v>-6.3918439716312376E-3</v>
      </c>
      <c r="AA42" s="53">
        <f>IF(OR(E11="",O7=""),"",(E11-O7)/O7)</f>
        <v>-4.3825998000511287E-3</v>
      </c>
      <c r="AB42" s="53">
        <f>IF(OR(E12="",Q7=""),"",(E12-Q7)/Q7)</f>
        <v>-4.8165385864270289E-3</v>
      </c>
      <c r="AC42" s="53">
        <f>IF(OR(E13="",S7=""),"",(E13-S7)/S7)</f>
        <v>-4.5755029139476957E-3</v>
      </c>
      <c r="AD42" s="53">
        <f>IF(OR(E14="",U7=""),"",(E14-U7)/U7)</f>
        <v>-7.2175460204282329E-3</v>
      </c>
      <c r="AE42" s="55">
        <f>AVERAGE(Y42:AD42)</f>
        <v>-5.6351260479190167E-3</v>
      </c>
      <c r="AF42" s="20"/>
      <c r="AH42" s="26"/>
      <c r="AI42" s="41">
        <f>IFERROR(SQRT((Y42)^2),"")</f>
        <v>6.4267249950287746E-3</v>
      </c>
      <c r="AJ42" s="42">
        <f>IFERROR(SQRT((Z42)^2),"")</f>
        <v>6.3918439716312376E-3</v>
      </c>
      <c r="AK42" s="42">
        <f>IFERROR(SQRT((AA42)^2),"")</f>
        <v>4.3825998000511287E-3</v>
      </c>
      <c r="AL42" s="42">
        <f t="shared" ref="AL42:AN42" si="32">IFERROR(SQRT((AB42)^2),"")</f>
        <v>4.8165385864270289E-3</v>
      </c>
      <c r="AM42" s="42">
        <f t="shared" si="32"/>
        <v>4.5755029139476957E-3</v>
      </c>
      <c r="AN42" s="43">
        <f t="shared" si="32"/>
        <v>7.2175460204282329E-3</v>
      </c>
      <c r="AO42" s="54">
        <f>AVERAGE(AI42:AN42)</f>
        <v>5.6351260479190167E-3</v>
      </c>
      <c r="AP42" s="20"/>
      <c r="AR42" s="26"/>
      <c r="AS42" s="44">
        <f>IFERROR((E9-J6)/J6,"")</f>
        <v>-6.6677004186695534E-3</v>
      </c>
      <c r="AT42" s="53">
        <f>IFERROR((E10-L6)/L6,"")</f>
        <v>-6.6296187969191933E-3</v>
      </c>
      <c r="AU42" s="53">
        <f>IFERROR((E11-N6)/N6,"")</f>
        <v>-4.57931868106317E-3</v>
      </c>
      <c r="AV42" s="53">
        <f>IFERROR((E12-P6)/P6,"")</f>
        <v>-5.0588394427159419E-3</v>
      </c>
      <c r="AW42" s="53">
        <f>IFERROR((E13-R6)/R6,"")</f>
        <v>-4.812737213165396E-3</v>
      </c>
      <c r="AX42" s="62">
        <f>IFERROR((E14-T6)/T6,"")</f>
        <v>-7.2205988656817007E-3</v>
      </c>
      <c r="AY42" s="55">
        <f>AVERAGE(AS42:AX42)</f>
        <v>-5.8281355697024926E-3</v>
      </c>
      <c r="AZ42" s="20"/>
      <c r="BB42" s="26"/>
      <c r="BC42" s="41">
        <f>IFERROR(SQRT((AS42)^2),"")</f>
        <v>6.6677004186695534E-3</v>
      </c>
      <c r="BD42" s="42">
        <f>IFERROR(SQRT((AT42)^2),"")</f>
        <v>6.6296187969191933E-3</v>
      </c>
      <c r="BE42" s="42">
        <f>IFERROR(SQRT((AU42)^2),"")</f>
        <v>4.57931868106317E-3</v>
      </c>
      <c r="BF42" s="42">
        <f t="shared" ref="BF42:BH42" si="33">IFERROR(SQRT((AV42)^2),"")</f>
        <v>5.0588394427159419E-3</v>
      </c>
      <c r="BG42" s="42">
        <f t="shared" si="33"/>
        <v>4.812737213165396E-3</v>
      </c>
      <c r="BH42" s="43">
        <f t="shared" si="33"/>
        <v>7.2205988656817007E-3</v>
      </c>
      <c r="BI42" s="54">
        <f>AVERAGE(BC42:BH42)</f>
        <v>5.8281355697024926E-3</v>
      </c>
      <c r="BJ42" s="20"/>
      <c r="BL42" s="26"/>
      <c r="BM42" s="41">
        <f>AVERAGE(Y42,AS42)</f>
        <v>-6.5472127068491644E-3</v>
      </c>
      <c r="BN42" s="42">
        <f t="shared" ref="BN42:BR42" si="34">AVERAGE(Z42,AT42)</f>
        <v>-6.5107313842752155E-3</v>
      </c>
      <c r="BO42" s="42">
        <f t="shared" si="34"/>
        <v>-4.4809592405571494E-3</v>
      </c>
      <c r="BP42" s="42">
        <f t="shared" si="34"/>
        <v>-4.937689014571485E-3</v>
      </c>
      <c r="BQ42" s="42">
        <f t="shared" si="34"/>
        <v>-4.6941200635565459E-3</v>
      </c>
      <c r="BR42" s="43">
        <f t="shared" si="34"/>
        <v>-7.2190724430549668E-3</v>
      </c>
      <c r="BS42" s="54">
        <f>AVERAGE(BM42:BR42)</f>
        <v>-5.7316308088107551E-3</v>
      </c>
      <c r="BT42" s="20"/>
      <c r="BV42" s="26"/>
      <c r="BW42" s="41">
        <f>IFERROR(SQRT((BM42)^2),"")</f>
        <v>6.5472127068491644E-3</v>
      </c>
      <c r="BX42" s="42">
        <f>IFERROR(SQRT((BN42)^2),"")</f>
        <v>6.5107313842752155E-3</v>
      </c>
      <c r="BY42" s="42">
        <f>IFERROR(SQRT((BO42)^2),"")</f>
        <v>4.4809592405571494E-3</v>
      </c>
      <c r="BZ42" s="42">
        <f t="shared" ref="BZ42:CB42" si="35">IFERROR(SQRT((BP42)^2),"")</f>
        <v>4.937689014571485E-3</v>
      </c>
      <c r="CA42" s="42">
        <f t="shared" si="35"/>
        <v>4.6941200635565459E-3</v>
      </c>
      <c r="CB42" s="43">
        <f t="shared" si="35"/>
        <v>7.2190724430549668E-3</v>
      </c>
      <c r="CC42" s="54">
        <f>AVERAGE(BW42:CB42)</f>
        <v>5.7316308088107551E-3</v>
      </c>
      <c r="CD42" s="20"/>
    </row>
    <row r="43" spans="8:82" x14ac:dyDescent="0.3">
      <c r="I43" s="28"/>
      <c r="X43" s="27"/>
      <c r="Y43" s="21"/>
      <c r="Z43" s="21"/>
      <c r="AA43" s="21"/>
      <c r="AB43" s="21"/>
      <c r="AC43" s="21"/>
      <c r="AD43" s="21"/>
      <c r="AE43" s="21"/>
      <c r="AF43" s="22"/>
      <c r="AH43" s="27"/>
      <c r="AI43" s="21"/>
      <c r="AJ43" s="21"/>
      <c r="AK43" s="21"/>
      <c r="AL43" s="21"/>
      <c r="AM43" s="21"/>
      <c r="AN43" s="21"/>
      <c r="AO43" s="21"/>
      <c r="AP43" s="22"/>
      <c r="AR43" s="27"/>
      <c r="AS43" s="21"/>
      <c r="AT43" s="21"/>
      <c r="AU43" s="21"/>
      <c r="AV43" s="21"/>
      <c r="AW43" s="21"/>
      <c r="AX43" s="21"/>
      <c r="AY43" s="21"/>
      <c r="AZ43" s="22"/>
      <c r="BB43" s="27"/>
      <c r="BC43" s="21"/>
      <c r="BD43" s="21"/>
      <c r="BE43" s="21"/>
      <c r="BF43" s="21"/>
      <c r="BG43" s="21"/>
      <c r="BH43" s="21"/>
      <c r="BI43" s="21"/>
      <c r="BJ43" s="22"/>
      <c r="BL43" s="27"/>
      <c r="BM43" s="21"/>
      <c r="BN43" s="21"/>
      <c r="BO43" s="21"/>
      <c r="BP43" s="21"/>
      <c r="BQ43" s="21"/>
      <c r="BR43" s="21"/>
      <c r="BS43" s="21"/>
      <c r="BT43" s="22"/>
      <c r="BV43" s="27"/>
      <c r="BW43" s="21"/>
      <c r="BX43" s="21"/>
      <c r="BY43" s="21"/>
      <c r="BZ43" s="21"/>
      <c r="CA43" s="21"/>
      <c r="CB43" s="21"/>
      <c r="CC43" s="21"/>
      <c r="CD43" s="22"/>
    </row>
    <row r="44" spans="8:82" x14ac:dyDescent="0.3">
      <c r="I44" s="28"/>
    </row>
    <row r="45" spans="8:82" x14ac:dyDescent="0.3">
      <c r="I45" s="28"/>
    </row>
    <row r="46" spans="8:82" x14ac:dyDescent="0.3">
      <c r="I46" s="28"/>
    </row>
    <row r="47" spans="8:82" x14ac:dyDescent="0.3">
      <c r="I47" s="28"/>
    </row>
    <row r="48" spans="8:82" x14ac:dyDescent="0.3">
      <c r="I48" s="28"/>
    </row>
    <row r="49" spans="9:16" x14ac:dyDescent="0.3">
      <c r="I49" s="28"/>
    </row>
    <row r="50" spans="9:16" x14ac:dyDescent="0.3">
      <c r="I50" s="28"/>
    </row>
    <row r="51" spans="9:16" x14ac:dyDescent="0.3">
      <c r="I51" s="28"/>
    </row>
    <row r="52" spans="9:16" x14ac:dyDescent="0.3">
      <c r="I52" s="28"/>
    </row>
    <row r="53" spans="9:16" x14ac:dyDescent="0.3">
      <c r="I53" s="28"/>
    </row>
    <row r="54" spans="9:16" x14ac:dyDescent="0.3">
      <c r="I54" s="28"/>
      <c r="P54" s="1"/>
    </row>
    <row r="55" spans="9:16" x14ac:dyDescent="0.3">
      <c r="I55" s="28"/>
    </row>
    <row r="56" spans="9:16" x14ac:dyDescent="0.3">
      <c r="I56" s="28"/>
    </row>
    <row r="57" spans="9:16" x14ac:dyDescent="0.3">
      <c r="I57" s="28"/>
    </row>
    <row r="58" spans="9:16" x14ac:dyDescent="0.3">
      <c r="I58" s="28"/>
      <c r="P58" s="1"/>
    </row>
    <row r="59" spans="9:16" x14ac:dyDescent="0.3">
      <c r="I59" s="28"/>
    </row>
    <row r="60" spans="9:16" x14ac:dyDescent="0.3">
      <c r="I60" s="28"/>
    </row>
    <row r="61" spans="9:16" x14ac:dyDescent="0.3">
      <c r="I61" s="28"/>
    </row>
    <row r="62" spans="9:16" x14ac:dyDescent="0.3">
      <c r="I62" s="28"/>
    </row>
    <row r="63" spans="9:16" x14ac:dyDescent="0.3">
      <c r="I63" s="28"/>
    </row>
    <row r="64" spans="9:16" x14ac:dyDescent="0.3">
      <c r="I64" s="28"/>
    </row>
    <row r="65" spans="9:9" x14ac:dyDescent="0.3">
      <c r="I65" s="28"/>
    </row>
    <row r="66" spans="9:9" x14ac:dyDescent="0.3">
      <c r="I66" s="28"/>
    </row>
    <row r="67" spans="9:9" x14ac:dyDescent="0.3">
      <c r="I67" s="28"/>
    </row>
    <row r="68" spans="9:9" x14ac:dyDescent="0.3">
      <c r="I68" s="28"/>
    </row>
    <row r="69" spans="9:9" x14ac:dyDescent="0.3">
      <c r="I69" s="28"/>
    </row>
    <row r="70" spans="9:9" x14ac:dyDescent="0.3">
      <c r="I70" s="28"/>
    </row>
    <row r="71" spans="9:9" x14ac:dyDescent="0.3">
      <c r="I71" s="28"/>
    </row>
    <row r="72" spans="9:9" x14ac:dyDescent="0.3">
      <c r="I72" s="28"/>
    </row>
    <row r="73" spans="9:9" x14ac:dyDescent="0.3">
      <c r="I73" s="28"/>
    </row>
    <row r="74" spans="9:9" x14ac:dyDescent="0.3">
      <c r="I74" s="28"/>
    </row>
    <row r="75" spans="9:9" x14ac:dyDescent="0.3">
      <c r="I75" s="28"/>
    </row>
    <row r="76" spans="9:9" x14ac:dyDescent="0.3">
      <c r="I76" s="28"/>
    </row>
    <row r="77" spans="9:9" x14ac:dyDescent="0.3">
      <c r="I77" s="28"/>
    </row>
    <row r="78" spans="9:9" x14ac:dyDescent="0.3">
      <c r="I78" s="28"/>
    </row>
    <row r="79" spans="9:9" x14ac:dyDescent="0.3">
      <c r="I79" s="28"/>
    </row>
    <row r="80" spans="9:9" x14ac:dyDescent="0.3">
      <c r="I80" s="28"/>
    </row>
    <row r="81" spans="9:9" x14ac:dyDescent="0.3">
      <c r="I81" s="28"/>
    </row>
    <row r="82" spans="9:9" x14ac:dyDescent="0.3">
      <c r="I82" s="28"/>
    </row>
    <row r="83" spans="9:9" x14ac:dyDescent="0.3">
      <c r="I83" s="28"/>
    </row>
    <row r="84" spans="9:9" x14ac:dyDescent="0.3">
      <c r="I84" s="28"/>
    </row>
    <row r="85" spans="9:9" x14ac:dyDescent="0.3">
      <c r="I85" s="28"/>
    </row>
    <row r="86" spans="9:9" x14ac:dyDescent="0.3">
      <c r="I86" s="28"/>
    </row>
    <row r="87" spans="9:9" x14ac:dyDescent="0.3">
      <c r="I87" s="28"/>
    </row>
    <row r="88" spans="9:9" x14ac:dyDescent="0.3">
      <c r="I88" s="28"/>
    </row>
    <row r="89" spans="9:9" x14ac:dyDescent="0.3">
      <c r="I89" s="28"/>
    </row>
    <row r="90" spans="9:9" x14ac:dyDescent="0.3">
      <c r="I90" s="28"/>
    </row>
    <row r="91" spans="9:9" x14ac:dyDescent="0.3">
      <c r="I91" s="28"/>
    </row>
    <row r="92" spans="9:9" x14ac:dyDescent="0.3">
      <c r="I92" s="28"/>
    </row>
    <row r="93" spans="9:9" x14ac:dyDescent="0.3">
      <c r="I93" s="28"/>
    </row>
    <row r="94" spans="9:9" x14ac:dyDescent="0.3">
      <c r="I94" s="28"/>
    </row>
    <row r="95" spans="9:9" x14ac:dyDescent="0.3">
      <c r="I95" s="28"/>
    </row>
    <row r="96" spans="9:9" x14ac:dyDescent="0.3">
      <c r="I96" s="28"/>
    </row>
    <row r="97" spans="9:9" x14ac:dyDescent="0.3">
      <c r="I97" s="28"/>
    </row>
    <row r="98" spans="9:9" x14ac:dyDescent="0.3">
      <c r="I98" s="28"/>
    </row>
    <row r="99" spans="9:9" x14ac:dyDescent="0.3">
      <c r="I99" s="28"/>
    </row>
    <row r="100" spans="9:9" x14ac:dyDescent="0.3">
      <c r="I100" s="28"/>
    </row>
    <row r="101" spans="9:9" x14ac:dyDescent="0.3">
      <c r="I101" s="28"/>
    </row>
    <row r="102" spans="9:9" x14ac:dyDescent="0.3">
      <c r="I102" s="28"/>
    </row>
    <row r="103" spans="9:9" x14ac:dyDescent="0.3">
      <c r="I103" s="28"/>
    </row>
    <row r="104" spans="9:9" x14ac:dyDescent="0.3">
      <c r="I104" s="28"/>
    </row>
    <row r="105" spans="9:9" x14ac:dyDescent="0.3">
      <c r="I105" s="28"/>
    </row>
    <row r="106" spans="9:9" x14ac:dyDescent="0.3">
      <c r="I106" s="28"/>
    </row>
    <row r="107" spans="9:9" x14ac:dyDescent="0.3">
      <c r="I107" s="28"/>
    </row>
    <row r="108" spans="9:9" x14ac:dyDescent="0.3">
      <c r="I108" s="28"/>
    </row>
    <row r="109" spans="9:9" x14ac:dyDescent="0.3">
      <c r="I109" s="28"/>
    </row>
    <row r="110" spans="9:9" x14ac:dyDescent="0.3">
      <c r="I110" s="28"/>
    </row>
    <row r="111" spans="9:9" x14ac:dyDescent="0.3">
      <c r="I111" s="28"/>
    </row>
    <row r="112" spans="9:9" x14ac:dyDescent="0.3">
      <c r="I112" s="28"/>
    </row>
    <row r="113" spans="9:9" x14ac:dyDescent="0.3">
      <c r="I113" s="28"/>
    </row>
    <row r="114" spans="9:9" x14ac:dyDescent="0.3">
      <c r="I114" s="28"/>
    </row>
    <row r="115" spans="9:9" x14ac:dyDescent="0.3">
      <c r="I115" s="28"/>
    </row>
    <row r="116" spans="9:9" x14ac:dyDescent="0.3">
      <c r="I116" s="28"/>
    </row>
    <row r="117" spans="9:9" x14ac:dyDescent="0.3">
      <c r="I117" s="28"/>
    </row>
    <row r="118" spans="9:9" x14ac:dyDescent="0.3">
      <c r="I118" s="28"/>
    </row>
    <row r="119" spans="9:9" x14ac:dyDescent="0.3">
      <c r="I119" s="28"/>
    </row>
    <row r="120" spans="9:9" x14ac:dyDescent="0.3">
      <c r="I120" s="28"/>
    </row>
    <row r="121" spans="9:9" x14ac:dyDescent="0.3">
      <c r="I121" s="28"/>
    </row>
    <row r="122" spans="9:9" x14ac:dyDescent="0.3">
      <c r="I122" s="28"/>
    </row>
    <row r="123" spans="9:9" x14ac:dyDescent="0.3">
      <c r="I123" s="28"/>
    </row>
    <row r="124" spans="9:9" x14ac:dyDescent="0.3">
      <c r="I124" s="28"/>
    </row>
    <row r="125" spans="9:9" x14ac:dyDescent="0.3">
      <c r="I125" s="28"/>
    </row>
    <row r="126" spans="9:9" x14ac:dyDescent="0.3">
      <c r="I126" s="28"/>
    </row>
    <row r="127" spans="9:9" x14ac:dyDescent="0.3">
      <c r="I127" s="28"/>
    </row>
    <row r="128" spans="9:9" x14ac:dyDescent="0.3">
      <c r="I128" s="28"/>
    </row>
    <row r="129" spans="9:9" x14ac:dyDescent="0.3">
      <c r="I129" s="28"/>
    </row>
    <row r="130" spans="9:9" x14ac:dyDescent="0.3">
      <c r="I130" s="28"/>
    </row>
    <row r="131" spans="9:9" x14ac:dyDescent="0.3">
      <c r="I131" s="28"/>
    </row>
    <row r="132" spans="9:9" x14ac:dyDescent="0.3">
      <c r="I132" s="28"/>
    </row>
    <row r="133" spans="9:9" x14ac:dyDescent="0.3">
      <c r="I133" s="28"/>
    </row>
    <row r="134" spans="9:9" x14ac:dyDescent="0.3">
      <c r="I134" s="28"/>
    </row>
    <row r="135" spans="9:9" x14ac:dyDescent="0.3">
      <c r="I135" s="28"/>
    </row>
    <row r="136" spans="9:9" x14ac:dyDescent="0.3">
      <c r="I136" s="28"/>
    </row>
    <row r="137" spans="9:9" x14ac:dyDescent="0.3">
      <c r="I137" s="28"/>
    </row>
    <row r="138" spans="9:9" x14ac:dyDescent="0.3">
      <c r="I138" s="28"/>
    </row>
    <row r="139" spans="9:9" x14ac:dyDescent="0.3">
      <c r="I139" s="28"/>
    </row>
    <row r="140" spans="9:9" x14ac:dyDescent="0.3">
      <c r="I140" s="28"/>
    </row>
    <row r="141" spans="9:9" x14ac:dyDescent="0.3">
      <c r="I141" s="28"/>
    </row>
    <row r="142" spans="9:9" x14ac:dyDescent="0.3">
      <c r="I142" s="28"/>
    </row>
    <row r="143" spans="9:9" x14ac:dyDescent="0.3">
      <c r="I143" s="28"/>
    </row>
    <row r="144" spans="9:9" x14ac:dyDescent="0.3">
      <c r="I144" s="28"/>
    </row>
    <row r="145" spans="9:9" x14ac:dyDescent="0.3">
      <c r="I145" s="28"/>
    </row>
    <row r="146" spans="9:9" x14ac:dyDescent="0.3">
      <c r="I146" s="28"/>
    </row>
    <row r="147" spans="9:9" x14ac:dyDescent="0.3">
      <c r="I147" s="28"/>
    </row>
    <row r="148" spans="9:9" x14ac:dyDescent="0.3">
      <c r="I148" s="28"/>
    </row>
    <row r="149" spans="9:9" x14ac:dyDescent="0.3">
      <c r="I149" s="28"/>
    </row>
    <row r="150" spans="9:9" x14ac:dyDescent="0.3">
      <c r="I150" s="28"/>
    </row>
    <row r="151" spans="9:9" x14ac:dyDescent="0.3">
      <c r="I151" s="28"/>
    </row>
    <row r="152" spans="9:9" x14ac:dyDescent="0.3">
      <c r="I152" s="28"/>
    </row>
    <row r="153" spans="9:9" x14ac:dyDescent="0.3">
      <c r="I153" s="28"/>
    </row>
    <row r="154" spans="9:9" x14ac:dyDescent="0.3">
      <c r="I154" s="28"/>
    </row>
    <row r="155" spans="9:9" x14ac:dyDescent="0.3">
      <c r="I155" s="28"/>
    </row>
    <row r="156" spans="9:9" x14ac:dyDescent="0.3">
      <c r="I156" s="28"/>
    </row>
    <row r="157" spans="9:9" x14ac:dyDescent="0.3">
      <c r="I157" s="28"/>
    </row>
    <row r="158" spans="9:9" x14ac:dyDescent="0.3">
      <c r="I158" s="28"/>
    </row>
    <row r="159" spans="9:9" x14ac:dyDescent="0.3">
      <c r="I159" s="28"/>
    </row>
    <row r="160" spans="9:9" x14ac:dyDescent="0.3">
      <c r="I160" s="28"/>
    </row>
  </sheetData>
  <mergeCells count="38">
    <mergeCell ref="AI3:AO3"/>
    <mergeCell ref="AS3:AY3"/>
    <mergeCell ref="BC3:BI3"/>
    <mergeCell ref="P4:Q4"/>
    <mergeCell ref="R4:S4"/>
    <mergeCell ref="T4:U4"/>
    <mergeCell ref="B2:F3"/>
    <mergeCell ref="I3:U3"/>
    <mergeCell ref="D31:E31"/>
    <mergeCell ref="Y40:AE40"/>
    <mergeCell ref="D21:E21"/>
    <mergeCell ref="C22:E22"/>
    <mergeCell ref="D23:E23"/>
    <mergeCell ref="D24:E24"/>
    <mergeCell ref="D25:E25"/>
    <mergeCell ref="D26:E26"/>
    <mergeCell ref="Y3:AE3"/>
    <mergeCell ref="CF3:CH3"/>
    <mergeCell ref="C27:E27"/>
    <mergeCell ref="D28:E28"/>
    <mergeCell ref="D29:E29"/>
    <mergeCell ref="D30:E30"/>
    <mergeCell ref="C7:E7"/>
    <mergeCell ref="C16:E16"/>
    <mergeCell ref="C17:E17"/>
    <mergeCell ref="D18:E18"/>
    <mergeCell ref="D19:E19"/>
    <mergeCell ref="D20:E20"/>
    <mergeCell ref="BM3:BS3"/>
    <mergeCell ref="BW3:CC3"/>
    <mergeCell ref="J4:K4"/>
    <mergeCell ref="L4:M4"/>
    <mergeCell ref="N4:O4"/>
    <mergeCell ref="AI40:AO40"/>
    <mergeCell ref="AS40:AY40"/>
    <mergeCell ref="BC40:BI40"/>
    <mergeCell ref="BM40:BS40"/>
    <mergeCell ref="BW40:CC40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D8A38-5AF6-4A0A-8F21-2EDDAB52662B}">
  <sheetPr codeName="Sheet12">
    <tabColor rgb="FFFF0000"/>
  </sheetPr>
  <dimension ref="B16:U48"/>
  <sheetViews>
    <sheetView showGridLines="0" showRowColHeaders="0" zoomScale="80" zoomScaleNormal="80" workbookViewId="0"/>
  </sheetViews>
  <sheetFormatPr defaultRowHeight="14.4" x14ac:dyDescent="0.3"/>
  <cols>
    <col min="1" max="1" width="2.88671875" customWidth="1"/>
    <col min="8" max="8" width="2.88671875" customWidth="1"/>
    <col min="15" max="15" width="2.88671875" customWidth="1"/>
  </cols>
  <sheetData>
    <row r="16" spans="2:21" x14ac:dyDescent="0.3">
      <c r="B16" s="196" t="str">
        <f>'Americas Equities'!B2</f>
        <v>Updated at 12:45:08</v>
      </c>
      <c r="C16" s="197"/>
      <c r="D16" s="197"/>
      <c r="E16" s="197"/>
      <c r="F16" s="197"/>
      <c r="G16" s="198"/>
      <c r="I16" s="196" t="str">
        <f>'Americas Equities'!B2</f>
        <v>Updated at 12:45:08</v>
      </c>
      <c r="J16" s="197"/>
      <c r="K16" s="197"/>
      <c r="L16" s="197"/>
      <c r="M16" s="197"/>
      <c r="N16" s="198"/>
      <c r="P16" s="196" t="str">
        <f>JPY!B2</f>
        <v>Updated at 12:45:11</v>
      </c>
      <c r="Q16" s="198"/>
      <c r="R16" s="196" t="str">
        <f>CHF!B2</f>
        <v>Updated at 12:45:11</v>
      </c>
      <c r="S16" s="198"/>
      <c r="T16" s="196" t="str">
        <f>XAU!B2</f>
        <v>Updated at 12:45:12</v>
      </c>
      <c r="U16" s="198"/>
    </row>
    <row r="18" spans="2:21" x14ac:dyDescent="0.3">
      <c r="B18" s="128" t="s">
        <v>164</v>
      </c>
      <c r="C18" s="129"/>
      <c r="D18" s="129"/>
      <c r="E18" s="129"/>
      <c r="F18" s="129"/>
      <c r="G18" s="130"/>
      <c r="I18" s="128" t="s">
        <v>166</v>
      </c>
      <c r="J18" s="129"/>
      <c r="K18" s="129"/>
      <c r="L18" s="129"/>
      <c r="M18" s="129"/>
      <c r="N18" s="130"/>
      <c r="P18" s="199" t="s">
        <v>133</v>
      </c>
      <c r="Q18" s="200"/>
      <c r="R18" s="200"/>
      <c r="S18" s="200"/>
      <c r="T18" s="200"/>
      <c r="U18" s="201"/>
    </row>
    <row r="19" spans="2:21" x14ac:dyDescent="0.3">
      <c r="B19" s="131"/>
      <c r="C19" s="132"/>
      <c r="D19" s="132"/>
      <c r="E19" s="132"/>
      <c r="F19" s="132"/>
      <c r="G19" s="133"/>
      <c r="I19" s="131"/>
      <c r="J19" s="132"/>
      <c r="K19" s="132"/>
      <c r="L19" s="132"/>
      <c r="M19" s="132"/>
      <c r="N19" s="133"/>
      <c r="P19" s="202"/>
      <c r="Q19" s="181"/>
      <c r="R19" s="181"/>
      <c r="S19" s="181"/>
      <c r="T19" s="181"/>
      <c r="U19" s="203"/>
    </row>
    <row r="20" spans="2:21" x14ac:dyDescent="0.3">
      <c r="B20" s="122">
        <f>R24</f>
        <v>9.9711562734071217E-3</v>
      </c>
      <c r="C20" s="123"/>
      <c r="D20" s="123"/>
      <c r="E20" s="123"/>
      <c r="F20" s="123"/>
      <c r="G20" s="124"/>
      <c r="I20" s="122">
        <f>R25</f>
        <v>6.9251216649542872E-4</v>
      </c>
      <c r="J20" s="123"/>
      <c r="K20" s="123"/>
      <c r="L20" s="123"/>
      <c r="M20" s="123"/>
      <c r="N20" s="124"/>
      <c r="P20" s="204" t="s">
        <v>137</v>
      </c>
      <c r="Q20" s="205"/>
      <c r="R20" s="100" t="s">
        <v>138</v>
      </c>
      <c r="S20" s="205" t="s">
        <v>139</v>
      </c>
      <c r="T20" s="205"/>
      <c r="U20" s="101" t="s">
        <v>140</v>
      </c>
    </row>
    <row r="21" spans="2:21" x14ac:dyDescent="0.3">
      <c r="B21" s="125"/>
      <c r="C21" s="126"/>
      <c r="D21" s="126"/>
      <c r="E21" s="126"/>
      <c r="F21" s="126"/>
      <c r="G21" s="127"/>
      <c r="I21" s="125"/>
      <c r="J21" s="126"/>
      <c r="K21" s="126"/>
      <c r="L21" s="126"/>
      <c r="M21" s="126"/>
      <c r="N21" s="127"/>
      <c r="P21" s="192" t="s">
        <v>134</v>
      </c>
      <c r="Q21" s="193"/>
      <c r="R21" s="102">
        <f>'Americas Equities'!D17</f>
        <v>66.551376846547129</v>
      </c>
      <c r="S21" s="188">
        <f>'Americas Equities'!D20</f>
        <v>8158.5809015036939</v>
      </c>
      <c r="T21" s="189"/>
      <c r="U21" s="103">
        <f t="shared" ref="U21:U22" si="0">_xlfn.IFNA(_xlfn.IFS(AND(R21&gt;0,S21&gt;1),2,AND(R21&gt;0,S21&lt;1),1,AND(R21&lt;0,S21&gt;1),-2,AND(R21&lt;0,S21&lt;1),-1,R21=0,0),"")</f>
        <v>2</v>
      </c>
    </row>
    <row r="22" spans="2:21" x14ac:dyDescent="0.3">
      <c r="P22" s="194" t="s">
        <v>135</v>
      </c>
      <c r="Q22" s="195"/>
      <c r="R22" s="104">
        <f>'Americas Equities'!D22</f>
        <v>66.402025749475129</v>
      </c>
      <c r="S22" s="186">
        <f>'Americas Equities'!D25</f>
        <v>10852.63797538841</v>
      </c>
      <c r="T22" s="187"/>
      <c r="U22" s="105">
        <f t="shared" si="0"/>
        <v>2</v>
      </c>
    </row>
    <row r="23" spans="2:21" x14ac:dyDescent="0.3">
      <c r="P23" s="190" t="s">
        <v>136</v>
      </c>
      <c r="Q23" s="191"/>
      <c r="R23" s="106">
        <f>'Americas Equities'!D27</f>
        <v>66.476701298011136</v>
      </c>
      <c r="S23" s="185">
        <f>'Americas Equities'!D30</f>
        <v>9696.0070973746497</v>
      </c>
      <c r="T23" s="185"/>
      <c r="U23" s="107">
        <f>_xlfn.IFNA(_xlfn.IFS(AND(R23&gt;0,S23&gt;1),2,AND(R23&gt;0,S23&lt;1),1,AND(R23&lt;0,S23&gt;1),-2,AND(R23&lt;0,S23&lt;1),-1,R23=0,0),"")</f>
        <v>2</v>
      </c>
    </row>
    <row r="24" spans="2:21" x14ac:dyDescent="0.3">
      <c r="P24" s="192" t="s">
        <v>165</v>
      </c>
      <c r="Q24" s="193"/>
      <c r="R24" s="102">
        <f>'US10'!D23</f>
        <v>9.9711562734071217E-3</v>
      </c>
      <c r="S24" s="188">
        <f>'US10'!D26</f>
        <v>-0.68295559504664538</v>
      </c>
      <c r="T24" s="188"/>
      <c r="U24" s="103">
        <f>_xlfn.IFNA(_xlfn.IFS(AND(R24&gt;0,S24&gt;1),2,AND(R24&gt;0,S24&lt;1),1,AND(R24&lt;0,S24&gt;1),-2,AND(R24&lt;0,S24&lt;1),-1,R24=0,0),"")</f>
        <v>1</v>
      </c>
    </row>
    <row r="25" spans="2:21" x14ac:dyDescent="0.3">
      <c r="P25" s="194" t="s">
        <v>167</v>
      </c>
      <c r="Q25" s="195"/>
      <c r="R25" s="104">
        <f>'CA10'!D23</f>
        <v>6.9251216649542872E-4</v>
      </c>
      <c r="S25" s="186">
        <f>'CA10'!D26</f>
        <v>-1.3727750980279174</v>
      </c>
      <c r="T25" s="186"/>
      <c r="U25" s="105">
        <f>_xlfn.IFNA(_xlfn.IFS(AND(R25&gt;0,S25&gt;1),2,AND(R25&gt;0,S25&lt;1),1,AND(R25&lt;0,S25&gt;1),-2,AND(R25&lt;0,S25&lt;1),-1,R25=0,0),"")</f>
        <v>1</v>
      </c>
    </row>
    <row r="26" spans="2:21" x14ac:dyDescent="0.3">
      <c r="P26" s="192" t="s">
        <v>168</v>
      </c>
      <c r="Q26" s="193"/>
      <c r="R26" s="102">
        <f>VIX!D13</f>
        <v>4.1968714231209242E-3</v>
      </c>
      <c r="S26" s="188">
        <f>VIX!D16</f>
        <v>-0.95984854261059604</v>
      </c>
      <c r="T26" s="188"/>
      <c r="U26" s="103">
        <f t="shared" ref="U26:U27" si="1">_xlfn.IFNA(_xlfn.IFS(AND(R26&gt;0,S26&gt;1),-2,AND(R26&gt;0,S26&lt;1),-1,AND(R26&lt;0,S26&gt;1),2,AND(R26&lt;0,S26&lt;1),1,R26=0,0),"")</f>
        <v>-1</v>
      </c>
    </row>
    <row r="27" spans="2:21" x14ac:dyDescent="0.3">
      <c r="P27" s="194" t="s">
        <v>169</v>
      </c>
      <c r="Q27" s="195"/>
      <c r="R27" s="104">
        <f>VIX!D18</f>
        <v>1.7788089713843807E-2</v>
      </c>
      <c r="S27" s="186">
        <f>VIX!D21</f>
        <v>-0.600575679941314</v>
      </c>
      <c r="T27" s="186"/>
      <c r="U27" s="105">
        <f t="shared" si="1"/>
        <v>-1</v>
      </c>
    </row>
    <row r="28" spans="2:21" x14ac:dyDescent="0.3">
      <c r="P28" s="190" t="s">
        <v>170</v>
      </c>
      <c r="Q28" s="191"/>
      <c r="R28" s="106">
        <f>VIX!D23</f>
        <v>1.0992480568482366E-2</v>
      </c>
      <c r="S28" s="185">
        <f>VIX!D26</f>
        <v>-0.84568812291044237</v>
      </c>
      <c r="T28" s="185"/>
      <c r="U28" s="107">
        <f>_xlfn.IFNA(_xlfn.IFS(AND(R28&gt;0,S28&gt;1),-2,AND(R28&gt;0,S28&lt;1),-1,AND(R28&lt;0,S28&gt;1),2,AND(R28&lt;0,S28&lt;1),1,R28=0,0),"")</f>
        <v>-1</v>
      </c>
    </row>
    <row r="29" spans="2:21" x14ac:dyDescent="0.3">
      <c r="P29" s="192" t="s">
        <v>116</v>
      </c>
      <c r="Q29" s="193"/>
      <c r="R29" s="104">
        <f>JPY!D28</f>
        <v>1.7256583648528072E-3</v>
      </c>
      <c r="S29" s="188">
        <f>JPY!D31</f>
        <v>-1.1479957252172439</v>
      </c>
      <c r="T29" s="188"/>
      <c r="U29" s="105">
        <f>_xlfn.IFNA(_xlfn.IFS(AND(R29&gt;0,S29&gt;1),-2,AND(R29&gt;0,S29&lt;1),-1,AND(R29&lt;0,S29&gt;1),2,AND(R29&lt;0,S29&lt;1),1,R29=0,0),"")</f>
        <v>-1</v>
      </c>
    </row>
    <row r="30" spans="2:21" x14ac:dyDescent="0.3">
      <c r="P30" s="194" t="s">
        <v>117</v>
      </c>
      <c r="Q30" s="195"/>
      <c r="R30" s="104">
        <f>CHF!D28</f>
        <v>-3.8254755046807014E-3</v>
      </c>
      <c r="S30" s="186">
        <f>CHF!D31</f>
        <v>-2.7875197182691821E-2</v>
      </c>
      <c r="T30" s="186"/>
      <c r="U30" s="105">
        <f>_xlfn.IFNA(_xlfn.IFS(AND(R30&gt;0,S30&gt;1),-2,AND(R30&gt;0,S30&lt;1),-1,AND(R30&lt;0,S30&gt;1),2,AND(R30&lt;0,S30&lt;1),1,R30=0,0),"")</f>
        <v>1</v>
      </c>
    </row>
    <row r="31" spans="2:21" x14ac:dyDescent="0.3">
      <c r="P31" s="190" t="s">
        <v>118</v>
      </c>
      <c r="Q31" s="191"/>
      <c r="R31" s="106">
        <f>XAU!D28</f>
        <v>-5.7316308088107551E-3</v>
      </c>
      <c r="S31" s="185">
        <f>XAU!D31</f>
        <v>0.20695309571507964</v>
      </c>
      <c r="T31" s="185"/>
      <c r="U31" s="107">
        <f>_xlfn.IFNA(_xlfn.IFS(AND(R31&gt;0,S31&gt;1),-2,AND(R31&gt;0,S31&lt;1),-1,AND(R31&lt;0,S31&gt;1),2,AND(R31&lt;0,S31&lt;1),1,R31=0,0),"")</f>
        <v>1</v>
      </c>
    </row>
    <row r="32" spans="2:21" x14ac:dyDescent="0.3">
      <c r="B32" s="119" t="str">
        <f>'US10'!B2</f>
        <v>Updated at 12:45:07</v>
      </c>
      <c r="C32" s="120"/>
      <c r="D32" s="120"/>
      <c r="E32" s="120"/>
      <c r="F32" s="120"/>
      <c r="G32" s="121"/>
      <c r="I32" s="119" t="str">
        <f>'CA10'!B2</f>
        <v>Updated at 12:30:08</v>
      </c>
      <c r="J32" s="120"/>
      <c r="K32" s="120"/>
      <c r="L32" s="120"/>
      <c r="M32" s="120"/>
      <c r="N32" s="121"/>
    </row>
    <row r="33" spans="2:21" ht="15" thickBot="1" x14ac:dyDescent="0.35"/>
    <row r="34" spans="2:21" ht="15" customHeight="1" x14ac:dyDescent="0.3">
      <c r="B34" s="97"/>
      <c r="C34" s="97"/>
      <c r="D34" s="128" t="s">
        <v>171</v>
      </c>
      <c r="E34" s="129"/>
      <c r="F34" s="129"/>
      <c r="G34" s="129"/>
      <c r="H34" s="129"/>
      <c r="I34" s="129"/>
      <c r="J34" s="129"/>
      <c r="K34" s="129"/>
      <c r="L34" s="130"/>
      <c r="M34" s="97"/>
      <c r="N34" s="97"/>
      <c r="P34" s="177" t="s">
        <v>193</v>
      </c>
      <c r="Q34" s="178"/>
      <c r="R34" s="178"/>
      <c r="S34" s="178"/>
      <c r="T34" s="178"/>
      <c r="U34" s="179"/>
    </row>
    <row r="35" spans="2:21" ht="15" customHeight="1" x14ac:dyDescent="0.3">
      <c r="B35" s="97"/>
      <c r="C35" s="97"/>
      <c r="D35" s="131"/>
      <c r="E35" s="132"/>
      <c r="F35" s="132"/>
      <c r="G35" s="132"/>
      <c r="H35" s="132"/>
      <c r="I35" s="132"/>
      <c r="J35" s="132"/>
      <c r="K35" s="132"/>
      <c r="L35" s="133"/>
      <c r="M35" s="97"/>
      <c r="N35" s="97"/>
      <c r="P35" s="180"/>
      <c r="Q35" s="181"/>
      <c r="R35" s="181"/>
      <c r="S35" s="181"/>
      <c r="T35" s="181"/>
      <c r="U35" s="182"/>
    </row>
    <row r="36" spans="2:21" ht="15" customHeight="1" x14ac:dyDescent="0.3">
      <c r="B36" s="98"/>
      <c r="C36" s="99"/>
      <c r="D36" s="122">
        <f>R28</f>
        <v>1.0992480568482366E-2</v>
      </c>
      <c r="E36" s="206"/>
      <c r="F36" s="206"/>
      <c r="G36" s="206"/>
      <c r="H36" s="206"/>
      <c r="I36" s="206"/>
      <c r="J36" s="206"/>
      <c r="K36" s="206"/>
      <c r="L36" s="207"/>
      <c r="M36" s="98"/>
      <c r="N36" s="98"/>
      <c r="P36" s="157" t="s">
        <v>194</v>
      </c>
      <c r="Q36" s="158"/>
      <c r="R36" s="157" t="s">
        <v>195</v>
      </c>
      <c r="S36" s="158"/>
      <c r="T36" s="183" t="s">
        <v>145</v>
      </c>
      <c r="U36" s="184"/>
    </row>
    <row r="37" spans="2:21" ht="15" customHeight="1" x14ac:dyDescent="0.3">
      <c r="B37" s="99"/>
      <c r="C37" s="99"/>
      <c r="D37" s="208"/>
      <c r="E37" s="209"/>
      <c r="F37" s="209"/>
      <c r="G37" s="209"/>
      <c r="H37" s="209"/>
      <c r="I37" s="209"/>
      <c r="J37" s="209"/>
      <c r="K37" s="209"/>
      <c r="L37" s="210"/>
      <c r="M37" s="98"/>
      <c r="N37" s="98"/>
      <c r="P37" s="171">
        <f>COUNTIF(U21:U31,"&gt;0.1")</f>
        <v>7</v>
      </c>
      <c r="Q37" s="172"/>
      <c r="R37" s="165">
        <f>COUNTIF(U21:U31,"&lt;-0.1")</f>
        <v>4</v>
      </c>
      <c r="S37" s="166"/>
      <c r="T37" s="159">
        <f>SUM(U21:U31)/(COUNT(U21:U31)*2)</f>
        <v>0.27272727272727271</v>
      </c>
      <c r="U37" s="160"/>
    </row>
    <row r="38" spans="2:21" ht="15" customHeight="1" x14ac:dyDescent="0.3">
      <c r="B38" s="2"/>
      <c r="C38" s="2"/>
      <c r="D38" s="2"/>
      <c r="E38" s="2"/>
      <c r="F38" s="2"/>
      <c r="G38" s="2"/>
      <c r="M38" s="2"/>
      <c r="N38" s="2"/>
      <c r="P38" s="173"/>
      <c r="Q38" s="174"/>
      <c r="R38" s="167"/>
      <c r="S38" s="168"/>
      <c r="T38" s="161"/>
      <c r="U38" s="162"/>
    </row>
    <row r="39" spans="2:21" ht="15" customHeight="1" x14ac:dyDescent="0.3">
      <c r="B39" s="2"/>
      <c r="C39" s="2"/>
      <c r="D39" s="2"/>
      <c r="E39" s="2"/>
      <c r="F39" s="2"/>
      <c r="G39" s="2"/>
      <c r="M39" s="2"/>
      <c r="N39" s="2"/>
      <c r="P39" s="173"/>
      <c r="Q39" s="174"/>
      <c r="R39" s="167"/>
      <c r="S39" s="168"/>
      <c r="T39" s="161"/>
      <c r="U39" s="162"/>
    </row>
    <row r="40" spans="2:21" ht="15.75" customHeight="1" thickBot="1" x14ac:dyDescent="0.35">
      <c r="B40" s="2"/>
      <c r="C40" s="2"/>
      <c r="D40" s="2"/>
      <c r="E40" s="2"/>
      <c r="F40" s="2"/>
      <c r="G40" s="2"/>
      <c r="M40" s="2"/>
      <c r="N40" s="2"/>
      <c r="P40" s="175"/>
      <c r="Q40" s="176"/>
      <c r="R40" s="169"/>
      <c r="S40" s="170"/>
      <c r="T40" s="163"/>
      <c r="U40" s="164"/>
    </row>
    <row r="41" spans="2:21" x14ac:dyDescent="0.3">
      <c r="B41" s="2"/>
      <c r="C41" s="2"/>
      <c r="D41" s="2"/>
      <c r="E41" s="2"/>
      <c r="F41" s="2"/>
      <c r="G41" s="2"/>
      <c r="M41" s="2"/>
      <c r="N41" s="2"/>
    </row>
    <row r="42" spans="2:21" ht="18" x14ac:dyDescent="0.35">
      <c r="B42" s="2"/>
      <c r="C42" s="2"/>
      <c r="D42" s="2"/>
      <c r="E42" s="2"/>
      <c r="F42" s="2"/>
      <c r="G42" s="2"/>
      <c r="M42" s="2"/>
      <c r="N42" s="2"/>
      <c r="P42" s="134" t="s">
        <v>177</v>
      </c>
      <c r="Q42" s="135"/>
      <c r="R42" s="135"/>
      <c r="S42" s="135"/>
      <c r="T42" s="135"/>
      <c r="U42" s="136"/>
    </row>
    <row r="43" spans="2:21" x14ac:dyDescent="0.3">
      <c r="B43" s="2"/>
      <c r="C43" s="2"/>
      <c r="D43" s="2"/>
      <c r="E43" s="2"/>
      <c r="F43" s="2"/>
      <c r="G43" s="2"/>
      <c r="M43" s="2"/>
      <c r="N43" s="2"/>
      <c r="P43" s="139" t="s">
        <v>172</v>
      </c>
      <c r="Q43" s="140"/>
      <c r="R43" s="140"/>
      <c r="S43" s="140"/>
      <c r="T43" s="143" t="s">
        <v>186</v>
      </c>
      <c r="U43" s="144"/>
    </row>
    <row r="44" spans="2:21" x14ac:dyDescent="0.3">
      <c r="B44" s="2"/>
      <c r="C44" s="2"/>
      <c r="D44" s="2"/>
      <c r="E44" s="2"/>
      <c r="F44" s="2"/>
      <c r="G44" s="2"/>
      <c r="M44" s="2"/>
      <c r="N44" s="2"/>
      <c r="P44" s="147" t="s">
        <v>174</v>
      </c>
      <c r="Q44" s="148"/>
      <c r="R44" s="148"/>
      <c r="S44" s="148"/>
      <c r="T44" s="151" t="s">
        <v>187</v>
      </c>
      <c r="U44" s="152"/>
    </row>
    <row r="45" spans="2:21" x14ac:dyDescent="0.3">
      <c r="B45" s="2"/>
      <c r="C45" s="2"/>
      <c r="D45" s="2"/>
      <c r="E45" s="2"/>
      <c r="F45" s="2"/>
      <c r="G45" s="2"/>
      <c r="M45" s="2"/>
      <c r="N45" s="2"/>
      <c r="P45" s="153" t="s">
        <v>176</v>
      </c>
      <c r="Q45" s="154"/>
      <c r="R45" s="154"/>
      <c r="S45" s="154"/>
      <c r="T45" s="155" t="s">
        <v>188</v>
      </c>
      <c r="U45" s="156"/>
    </row>
    <row r="46" spans="2:21" x14ac:dyDescent="0.3">
      <c r="B46" s="2"/>
      <c r="C46" s="2"/>
      <c r="D46" s="2"/>
      <c r="E46" s="2"/>
      <c r="F46" s="2"/>
      <c r="G46" s="2"/>
      <c r="M46" s="2"/>
      <c r="N46" s="2"/>
      <c r="P46" s="153"/>
      <c r="Q46" s="154"/>
      <c r="R46" s="154"/>
      <c r="S46" s="154"/>
      <c r="T46" s="154"/>
      <c r="U46" s="156"/>
    </row>
    <row r="47" spans="2:21" x14ac:dyDescent="0.3">
      <c r="B47" s="2"/>
      <c r="C47" s="2"/>
      <c r="D47" s="2"/>
      <c r="E47" s="2"/>
      <c r="F47" s="2"/>
      <c r="G47" s="2"/>
      <c r="M47" s="2"/>
      <c r="N47" s="2"/>
      <c r="P47" s="145" t="s">
        <v>175</v>
      </c>
      <c r="Q47" s="146"/>
      <c r="R47" s="146"/>
      <c r="S47" s="146"/>
      <c r="T47" s="149" t="s">
        <v>189</v>
      </c>
      <c r="U47" s="150"/>
    </row>
    <row r="48" spans="2:21" x14ac:dyDescent="0.3">
      <c r="B48" s="96"/>
      <c r="C48" s="96"/>
      <c r="D48" s="119" t="str">
        <f>VIX!B2</f>
        <v>Updated at 12:44:51</v>
      </c>
      <c r="E48" s="120"/>
      <c r="F48" s="120"/>
      <c r="G48" s="120"/>
      <c r="H48" s="120"/>
      <c r="I48" s="120"/>
      <c r="J48" s="120"/>
      <c r="K48" s="120"/>
      <c r="L48" s="121"/>
      <c r="M48" s="96"/>
      <c r="N48" s="96"/>
      <c r="P48" s="137" t="s">
        <v>173</v>
      </c>
      <c r="Q48" s="138"/>
      <c r="R48" s="138"/>
      <c r="S48" s="138"/>
      <c r="T48" s="141" t="s">
        <v>190</v>
      </c>
      <c r="U48" s="142"/>
    </row>
  </sheetData>
  <sheetProtection algorithmName="SHA-512" hashValue="nkrSQLpVvTg0C8Jh6F0Tzyp5C4uMwvqQwCorw/FpYy276WBChOfV66LYev5is24jFtdcq8szgMXdEt9y3pmcBg==" saltValue="C2UuVpePuuYXinwLRgnA8w==" spinCount="100000" sheet="1" objects="1" scenarios="1" selectLockedCells="1" selectUnlockedCells="1"/>
  <mergeCells count="57">
    <mergeCell ref="B18:G19"/>
    <mergeCell ref="I18:N19"/>
    <mergeCell ref="P18:U19"/>
    <mergeCell ref="B16:G16"/>
    <mergeCell ref="I16:N16"/>
    <mergeCell ref="P16:Q16"/>
    <mergeCell ref="R16:S16"/>
    <mergeCell ref="T16:U16"/>
    <mergeCell ref="B20:G21"/>
    <mergeCell ref="I20:N21"/>
    <mergeCell ref="P20:Q20"/>
    <mergeCell ref="S20:T20"/>
    <mergeCell ref="P21:Q21"/>
    <mergeCell ref="S21:T21"/>
    <mergeCell ref="P25:Q25"/>
    <mergeCell ref="S25:T25"/>
    <mergeCell ref="P22:Q22"/>
    <mergeCell ref="S22:T22"/>
    <mergeCell ref="P23:Q23"/>
    <mergeCell ref="S23:T23"/>
    <mergeCell ref="P24:Q24"/>
    <mergeCell ref="S24:T24"/>
    <mergeCell ref="T37:U40"/>
    <mergeCell ref="P31:Q31"/>
    <mergeCell ref="B32:G32"/>
    <mergeCell ref="I32:N32"/>
    <mergeCell ref="S31:T31"/>
    <mergeCell ref="P36:Q36"/>
    <mergeCell ref="R36:S36"/>
    <mergeCell ref="S27:T27"/>
    <mergeCell ref="S26:T26"/>
    <mergeCell ref="P27:Q27"/>
    <mergeCell ref="P26:Q26"/>
    <mergeCell ref="D34:L35"/>
    <mergeCell ref="P34:U35"/>
    <mergeCell ref="P28:Q28"/>
    <mergeCell ref="S28:T28"/>
    <mergeCell ref="P29:Q29"/>
    <mergeCell ref="S29:T29"/>
    <mergeCell ref="P30:Q30"/>
    <mergeCell ref="S30:T30"/>
    <mergeCell ref="P48:S48"/>
    <mergeCell ref="T48:U48"/>
    <mergeCell ref="P42:U42"/>
    <mergeCell ref="D36:L37"/>
    <mergeCell ref="D48:L48"/>
    <mergeCell ref="P43:S43"/>
    <mergeCell ref="T43:U43"/>
    <mergeCell ref="P44:S44"/>
    <mergeCell ref="T44:U44"/>
    <mergeCell ref="P45:S46"/>
    <mergeCell ref="T45:U46"/>
    <mergeCell ref="P47:S47"/>
    <mergeCell ref="T47:U47"/>
    <mergeCell ref="T36:U36"/>
    <mergeCell ref="P37:Q40"/>
    <mergeCell ref="R37:S40"/>
  </mergeCells>
  <conditionalFormatting sqref="T43:U4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47A86-B3E5-4241-B6E7-09ECAE1AFA57}">
  <sheetPr codeName="Sheet1"/>
  <dimension ref="B2:CD160"/>
  <sheetViews>
    <sheetView showGridLines="0" workbookViewId="0"/>
  </sheetViews>
  <sheetFormatPr defaultRowHeight="14.4" x14ac:dyDescent="0.3"/>
  <cols>
    <col min="1" max="2" width="2.88671875" customWidth="1"/>
    <col min="3" max="5" width="10.33203125" customWidth="1"/>
    <col min="6" max="8" width="2.88671875" customWidth="1"/>
    <col min="9" max="9" width="18.5546875" customWidth="1"/>
    <col min="10" max="21" width="11.33203125" customWidth="1"/>
    <col min="22" max="24" width="2.88671875" customWidth="1"/>
    <col min="25" max="31" width="12.88671875" customWidth="1"/>
    <col min="32" max="34" width="2.88671875" customWidth="1"/>
    <col min="35" max="41" width="12.88671875" customWidth="1"/>
    <col min="42" max="44" width="2.88671875" customWidth="1"/>
    <col min="45" max="51" width="12.88671875" customWidth="1"/>
    <col min="52" max="54" width="2.88671875" customWidth="1"/>
    <col min="55" max="61" width="12.88671875" customWidth="1"/>
    <col min="62" max="64" width="2.88671875" customWidth="1"/>
    <col min="65" max="71" width="12.88671875" customWidth="1"/>
    <col min="72" max="74" width="2.88671875" customWidth="1"/>
    <col min="75" max="81" width="12.88671875" customWidth="1"/>
    <col min="82" max="82" width="2.88671875" customWidth="1"/>
    <col min="83" max="83" width="9.109375" customWidth="1"/>
  </cols>
  <sheetData>
    <row r="2" spans="2:82" x14ac:dyDescent="0.3">
      <c r="B2" s="128" t="str">
        <f>_xll.TR(".TOPX;.HSI;.CSI300;.KS200;.AXJO;.NZ50","OPEN_PRC;CF_LAST","CH=Fd RH=IN",C8)</f>
        <v>Updated at 12:40:38</v>
      </c>
      <c r="C2" s="129"/>
      <c r="D2" s="129"/>
      <c r="E2" s="129"/>
      <c r="F2" s="130"/>
      <c r="G2" s="2"/>
      <c r="H2" s="23"/>
      <c r="I2" s="64" t="str">
        <f>_xll.RHistory(".TOPX;.HSI;.CSI300;.KS200;.AXJO;.NZ50",".Timestamp;.Open;.Close","NBROWS:32 INTERVAL:1D",,"TSREPEAT:NO CH:Fd",I5)</f>
        <v>Updated at 12:09:16</v>
      </c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X2" s="23"/>
      <c r="Y2" s="24"/>
      <c r="Z2" s="24"/>
      <c r="AA2" s="24"/>
      <c r="AB2" s="24"/>
      <c r="AC2" s="24"/>
      <c r="AD2" s="24"/>
      <c r="AE2" s="24"/>
      <c r="AF2" s="25"/>
      <c r="AH2" s="23"/>
      <c r="AI2" s="24"/>
      <c r="AJ2" s="24"/>
      <c r="AK2" s="24"/>
      <c r="AL2" s="24"/>
      <c r="AM2" s="24"/>
      <c r="AN2" s="24"/>
      <c r="AO2" s="24"/>
      <c r="AP2" s="25"/>
      <c r="AR2" s="23"/>
      <c r="AS2" s="24"/>
      <c r="AT2" s="24"/>
      <c r="AU2" s="24"/>
      <c r="AV2" s="24"/>
      <c r="AW2" s="24"/>
      <c r="AX2" s="24"/>
      <c r="AY2" s="24"/>
      <c r="AZ2" s="25"/>
      <c r="BB2" s="23"/>
      <c r="BC2" s="24"/>
      <c r="BD2" s="24"/>
      <c r="BE2" s="24"/>
      <c r="BF2" s="24"/>
      <c r="BG2" s="24"/>
      <c r="BH2" s="24"/>
      <c r="BI2" s="24"/>
      <c r="BJ2" s="25"/>
      <c r="BL2" s="23"/>
      <c r="BM2" s="24"/>
      <c r="BN2" s="24"/>
      <c r="BO2" s="24"/>
      <c r="BP2" s="24"/>
      <c r="BQ2" s="24"/>
      <c r="BR2" s="24"/>
      <c r="BS2" s="24"/>
      <c r="BT2" s="25"/>
      <c r="BV2" s="23"/>
      <c r="BW2" s="24"/>
      <c r="BX2" s="24"/>
      <c r="BY2" s="24"/>
      <c r="BZ2" s="24"/>
      <c r="CA2" s="24"/>
      <c r="CB2" s="24"/>
      <c r="CC2" s="24"/>
      <c r="CD2" s="25"/>
    </row>
    <row r="3" spans="2:82" ht="18" x14ac:dyDescent="0.35">
      <c r="B3" s="219"/>
      <c r="C3" s="220"/>
      <c r="D3" s="220"/>
      <c r="E3" s="220"/>
      <c r="F3" s="221"/>
      <c r="G3" s="2"/>
      <c r="H3" s="26"/>
      <c r="I3" s="211" t="s">
        <v>33</v>
      </c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3"/>
      <c r="V3" s="20"/>
      <c r="X3" s="26"/>
      <c r="Y3" s="211" t="s">
        <v>23</v>
      </c>
      <c r="Z3" s="212"/>
      <c r="AA3" s="212"/>
      <c r="AB3" s="212"/>
      <c r="AC3" s="212"/>
      <c r="AD3" s="212"/>
      <c r="AE3" s="213"/>
      <c r="AF3" s="20"/>
      <c r="AH3" s="26"/>
      <c r="AI3" s="214" t="s">
        <v>28</v>
      </c>
      <c r="AJ3" s="215"/>
      <c r="AK3" s="215"/>
      <c r="AL3" s="215"/>
      <c r="AM3" s="215"/>
      <c r="AN3" s="215"/>
      <c r="AO3" s="216"/>
      <c r="AP3" s="20"/>
      <c r="AR3" s="26"/>
      <c r="AS3" s="211" t="s">
        <v>29</v>
      </c>
      <c r="AT3" s="212"/>
      <c r="AU3" s="212"/>
      <c r="AV3" s="212"/>
      <c r="AW3" s="212"/>
      <c r="AX3" s="212"/>
      <c r="AY3" s="213"/>
      <c r="AZ3" s="20"/>
      <c r="BB3" s="26"/>
      <c r="BC3" s="214" t="s">
        <v>30</v>
      </c>
      <c r="BD3" s="215"/>
      <c r="BE3" s="215"/>
      <c r="BF3" s="215"/>
      <c r="BG3" s="215"/>
      <c r="BH3" s="215"/>
      <c r="BI3" s="216"/>
      <c r="BJ3" s="20"/>
      <c r="BL3" s="26"/>
      <c r="BM3" s="211" t="s">
        <v>31</v>
      </c>
      <c r="BN3" s="212"/>
      <c r="BO3" s="212"/>
      <c r="BP3" s="212"/>
      <c r="BQ3" s="212"/>
      <c r="BR3" s="212"/>
      <c r="BS3" s="213"/>
      <c r="BT3" s="20"/>
      <c r="BV3" s="26"/>
      <c r="BW3" s="214" t="s">
        <v>32</v>
      </c>
      <c r="BX3" s="215"/>
      <c r="BY3" s="215"/>
      <c r="BZ3" s="215"/>
      <c r="CA3" s="215"/>
      <c r="CB3" s="215"/>
      <c r="CC3" s="216"/>
      <c r="CD3" s="20"/>
    </row>
    <row r="4" spans="2:82" x14ac:dyDescent="0.3">
      <c r="G4" s="2"/>
      <c r="H4" s="26"/>
      <c r="I4" s="27"/>
      <c r="J4" s="217" t="s">
        <v>16</v>
      </c>
      <c r="K4" s="217"/>
      <c r="L4" s="217" t="s">
        <v>17</v>
      </c>
      <c r="M4" s="217"/>
      <c r="N4" s="217" t="s">
        <v>18</v>
      </c>
      <c r="O4" s="217"/>
      <c r="P4" s="217" t="s">
        <v>19</v>
      </c>
      <c r="Q4" s="217"/>
      <c r="R4" s="217" t="s">
        <v>20</v>
      </c>
      <c r="S4" s="217"/>
      <c r="T4" s="217" t="s">
        <v>21</v>
      </c>
      <c r="U4" s="218"/>
      <c r="V4" s="20"/>
      <c r="X4" s="26"/>
      <c r="Y4" s="33" t="s">
        <v>16</v>
      </c>
      <c r="Z4" s="34" t="s">
        <v>17</v>
      </c>
      <c r="AA4" s="34" t="s">
        <v>24</v>
      </c>
      <c r="AB4" s="34" t="s">
        <v>25</v>
      </c>
      <c r="AC4" s="34" t="s">
        <v>26</v>
      </c>
      <c r="AD4" s="35" t="s">
        <v>27</v>
      </c>
      <c r="AE4" s="36" t="s">
        <v>9</v>
      </c>
      <c r="AF4" s="20"/>
      <c r="AH4" s="26"/>
      <c r="AI4" s="33" t="s">
        <v>16</v>
      </c>
      <c r="AJ4" s="34" t="s">
        <v>17</v>
      </c>
      <c r="AK4" s="34" t="s">
        <v>24</v>
      </c>
      <c r="AL4" s="34" t="s">
        <v>25</v>
      </c>
      <c r="AM4" s="34" t="s">
        <v>26</v>
      </c>
      <c r="AN4" s="35" t="s">
        <v>27</v>
      </c>
      <c r="AO4" s="36" t="s">
        <v>9</v>
      </c>
      <c r="AP4" s="20"/>
      <c r="AR4" s="26"/>
      <c r="AS4" s="33" t="s">
        <v>16</v>
      </c>
      <c r="AT4" s="34" t="s">
        <v>17</v>
      </c>
      <c r="AU4" s="34" t="s">
        <v>24</v>
      </c>
      <c r="AV4" s="34" t="s">
        <v>25</v>
      </c>
      <c r="AW4" s="34" t="s">
        <v>26</v>
      </c>
      <c r="AX4" s="35" t="s">
        <v>27</v>
      </c>
      <c r="AY4" s="36" t="s">
        <v>9</v>
      </c>
      <c r="AZ4" s="20"/>
      <c r="BB4" s="26"/>
      <c r="BC4" s="33" t="s">
        <v>16</v>
      </c>
      <c r="BD4" s="34" t="s">
        <v>17</v>
      </c>
      <c r="BE4" s="34" t="s">
        <v>24</v>
      </c>
      <c r="BF4" s="34" t="s">
        <v>25</v>
      </c>
      <c r="BG4" s="34" t="s">
        <v>26</v>
      </c>
      <c r="BH4" s="35" t="s">
        <v>27</v>
      </c>
      <c r="BI4" s="36" t="s">
        <v>9</v>
      </c>
      <c r="BJ4" s="20"/>
      <c r="BL4" s="26"/>
      <c r="BM4" s="33" t="s">
        <v>16</v>
      </c>
      <c r="BN4" s="34" t="s">
        <v>17</v>
      </c>
      <c r="BO4" s="34" t="s">
        <v>24</v>
      </c>
      <c r="BP4" s="34" t="s">
        <v>25</v>
      </c>
      <c r="BQ4" s="34" t="s">
        <v>26</v>
      </c>
      <c r="BR4" s="35" t="s">
        <v>27</v>
      </c>
      <c r="BS4" s="36" t="s">
        <v>9</v>
      </c>
      <c r="BT4" s="20"/>
      <c r="BV4" s="26"/>
      <c r="BW4" s="33" t="s">
        <v>16</v>
      </c>
      <c r="BX4" s="34" t="s">
        <v>17</v>
      </c>
      <c r="BY4" s="34" t="s">
        <v>24</v>
      </c>
      <c r="BZ4" s="34" t="s">
        <v>25</v>
      </c>
      <c r="CA4" s="34" t="s">
        <v>26</v>
      </c>
      <c r="CB4" s="35" t="s">
        <v>27</v>
      </c>
      <c r="CC4" s="36" t="s">
        <v>9</v>
      </c>
      <c r="CD4" s="20"/>
    </row>
    <row r="5" spans="2:82" hidden="1" x14ac:dyDescent="0.3">
      <c r="G5" s="2"/>
      <c r="H5" s="26"/>
      <c r="I5" s="110" t="s">
        <v>22</v>
      </c>
      <c r="J5" s="111" t="s">
        <v>201</v>
      </c>
      <c r="K5" s="111" t="s">
        <v>202</v>
      </c>
      <c r="L5" s="111" t="s">
        <v>201</v>
      </c>
      <c r="M5" s="111" t="s">
        <v>202</v>
      </c>
      <c r="N5" s="111" t="s">
        <v>201</v>
      </c>
      <c r="O5" s="111" t="s">
        <v>202</v>
      </c>
      <c r="P5" s="111" t="s">
        <v>201</v>
      </c>
      <c r="Q5" s="111" t="s">
        <v>202</v>
      </c>
      <c r="R5" s="111" t="s">
        <v>201</v>
      </c>
      <c r="S5" s="111" t="s">
        <v>202</v>
      </c>
      <c r="T5" s="111" t="s">
        <v>201</v>
      </c>
      <c r="U5" s="112" t="s">
        <v>202</v>
      </c>
      <c r="V5" s="20"/>
      <c r="X5" s="26"/>
      <c r="Y5" s="26"/>
      <c r="Z5" s="19"/>
      <c r="AA5" s="19"/>
      <c r="AB5" s="19"/>
      <c r="AC5" s="19"/>
      <c r="AD5" s="20"/>
      <c r="AE5" s="17"/>
      <c r="AF5" s="20"/>
      <c r="AH5" s="26"/>
      <c r="AI5" s="26"/>
      <c r="AJ5" s="19"/>
      <c r="AK5" s="19"/>
      <c r="AL5" s="19"/>
      <c r="AM5" s="19"/>
      <c r="AN5" s="20"/>
      <c r="AO5" s="17"/>
      <c r="AP5" s="20"/>
      <c r="AR5" s="26"/>
      <c r="AS5" s="26"/>
      <c r="AT5" s="19"/>
      <c r="AU5" s="19"/>
      <c r="AV5" s="19"/>
      <c r="AW5" s="19"/>
      <c r="AX5" s="20"/>
      <c r="AY5" s="17"/>
      <c r="AZ5" s="20"/>
      <c r="BB5" s="26"/>
      <c r="BC5" s="26"/>
      <c r="BD5" s="19"/>
      <c r="BE5" s="19"/>
      <c r="BF5" s="19"/>
      <c r="BG5" s="19"/>
      <c r="BH5" s="20"/>
      <c r="BI5" s="17"/>
      <c r="BJ5" s="20"/>
      <c r="BL5" s="26"/>
      <c r="BM5" s="26"/>
      <c r="BN5" s="19"/>
      <c r="BO5" s="19"/>
      <c r="BP5" s="19"/>
      <c r="BQ5" s="19"/>
      <c r="BR5" s="20"/>
      <c r="BS5" s="17"/>
      <c r="BT5" s="20"/>
      <c r="BV5" s="26"/>
      <c r="BW5" s="26"/>
      <c r="BX5" s="19"/>
      <c r="BY5" s="19"/>
      <c r="BZ5" s="19"/>
      <c r="CA5" s="19"/>
      <c r="CB5" s="20"/>
      <c r="CC5" s="17"/>
      <c r="CD5" s="20"/>
    </row>
    <row r="6" spans="2:82" x14ac:dyDescent="0.3">
      <c r="B6" s="23"/>
      <c r="C6" s="63"/>
      <c r="D6" s="24"/>
      <c r="E6" s="24"/>
      <c r="F6" s="25"/>
      <c r="G6" s="2"/>
      <c r="H6" s="26"/>
      <c r="I6" s="29">
        <v>44804</v>
      </c>
      <c r="J6" s="5">
        <v>1951.1</v>
      </c>
      <c r="K6" s="5">
        <v>1963.16</v>
      </c>
      <c r="L6" s="5">
        <v>19589.849999999999</v>
      </c>
      <c r="M6" s="5">
        <v>19954.39</v>
      </c>
      <c r="N6" s="5">
        <v>4057.1442999999999</v>
      </c>
      <c r="O6" s="5">
        <v>4078.8402000000001</v>
      </c>
      <c r="P6" s="5">
        <v>316.95999999999998</v>
      </c>
      <c r="Q6" s="5">
        <v>322.95999999999998</v>
      </c>
      <c r="R6" s="5">
        <v>6998.3</v>
      </c>
      <c r="S6" s="5">
        <v>6986.8</v>
      </c>
      <c r="T6" s="5">
        <v>11648.65</v>
      </c>
      <c r="U6" s="6">
        <v>11601.1</v>
      </c>
      <c r="V6" s="20"/>
      <c r="X6" s="26"/>
      <c r="Y6" s="37">
        <f t="shared" ref="Y6:Y36" si="0">IF(OR(K6="",K7=""),"",(K6-K7)/K7)</f>
        <v>-2.6519269653217502E-3</v>
      </c>
      <c r="Z6" s="38">
        <f>IF(OR(M6="",M7=""),"",(M6-M7)/M7)</f>
        <v>2.6868474306773727E-4</v>
      </c>
      <c r="AA6" s="38">
        <f>IF(OR(O6="",O7=""),"",(O6-O7)/O7)</f>
        <v>7.4746177658597472E-4</v>
      </c>
      <c r="AB6" s="38">
        <f>IF(OR(Q6="",Q7=""),"",(Q6-Q7)/Q7)</f>
        <v>1.0861059814078595E-2</v>
      </c>
      <c r="AC6" s="38">
        <f>IF(OR(S6="",S7=""),"",(S6-S7)/S7)</f>
        <v>-1.6432562193675606E-3</v>
      </c>
      <c r="AD6" s="39">
        <f t="shared" ref="AD6:AD35" si="1">IF(OR(U6="",U7=""),"",(U6-U7)/U7)</f>
        <v>-4.0820180879328743E-3</v>
      </c>
      <c r="AE6" s="40">
        <f t="shared" ref="AE6:AE34" si="2">AVERAGE(Y6:AD6)</f>
        <v>5.8333417685168729E-4</v>
      </c>
      <c r="AF6" s="20"/>
      <c r="AH6" s="26"/>
      <c r="AI6" s="37">
        <f t="shared" ref="AI6:AI35" si="3">IF(OR(K6="",K7=""),"",SQRT(((K6-K7)/K7)^2))</f>
        <v>2.6519269653217502E-3</v>
      </c>
      <c r="AJ6" s="38">
        <f t="shared" ref="AJ6:AJ35" si="4">IF(OR(M6="",M7=""),"",SQRT(((M6-M7)/M7)^2))</f>
        <v>2.6868474306773727E-4</v>
      </c>
      <c r="AK6" s="38">
        <f t="shared" ref="AK6:AK35" si="5">IF(OR(O6="",O7=""),"",SQRT(((O6-O7)/O7)^2))</f>
        <v>7.4746177658597472E-4</v>
      </c>
      <c r="AL6" s="38">
        <f t="shared" ref="AL6:AL35" si="6">IF(OR(Q6="",Q7=""),"",SQRT(((Q6-Q7)/Q7)^2))</f>
        <v>1.0861059814078595E-2</v>
      </c>
      <c r="AM6" s="38">
        <f t="shared" ref="AM6:AM35" si="7">IF(OR(S6="",S7=""),"",SQRT(((S6-S7)/S7)^2))</f>
        <v>1.6432562193675606E-3</v>
      </c>
      <c r="AN6" s="39">
        <f t="shared" ref="AN6:AN35" si="8">IF(OR(U6="",U7=""),"",SQRT(((U6-U7)/U7)^2))</f>
        <v>4.0820180879328743E-3</v>
      </c>
      <c r="AO6" s="40">
        <f t="shared" ref="AO6:AO35" si="9">AVERAGE(AI6:AN6)</f>
        <v>3.3757346010590827E-3</v>
      </c>
      <c r="AP6" s="20"/>
      <c r="AR6" s="26"/>
      <c r="AS6" s="37">
        <f t="shared" ref="AS6:AS36" si="10">IFERROR((K6-J6)/J6,"")</f>
        <v>6.1811285941264791E-3</v>
      </c>
      <c r="AT6" s="38">
        <f t="shared" ref="AT6:AT36" si="11">IFERROR((M6-L6)/L6,"")</f>
        <v>1.8608616196652904E-2</v>
      </c>
      <c r="AU6" s="38">
        <f t="shared" ref="AU6:AU36" si="12">IFERROR((O6-N6)/N6,"")</f>
        <v>5.347579084135648E-3</v>
      </c>
      <c r="AV6" s="38">
        <f t="shared" ref="AV6:AV36" si="13">IFERROR((Q6-P6)/P6,"")</f>
        <v>1.8929833417465926E-2</v>
      </c>
      <c r="AW6" s="38">
        <f t="shared" ref="AW6:AW36" si="14">IFERROR((S6-R6)/R6,"")</f>
        <v>-1.6432562193675606E-3</v>
      </c>
      <c r="AX6" s="39">
        <f t="shared" ref="AX6:AX36" si="15">IFERROR((U6-T6)/T6,"")</f>
        <v>-4.0820180879328743E-3</v>
      </c>
      <c r="AY6" s="40">
        <f t="shared" ref="AY6:AY35" si="16">AVERAGE(AS6:AX6)</f>
        <v>7.2236471641800859E-3</v>
      </c>
      <c r="AZ6" s="20"/>
      <c r="BB6" s="26"/>
      <c r="BC6" s="37">
        <f t="shared" ref="BC6:BC36" si="17">IFERROR(SQRT(((K6-J6)/J6)^2),"")</f>
        <v>6.1811285941264791E-3</v>
      </c>
      <c r="BD6" s="38">
        <f t="shared" ref="BD6:BD36" si="18">IFERROR(SQRT(((M6-L6)/L6)^2),"")</f>
        <v>1.8608616196652904E-2</v>
      </c>
      <c r="BE6" s="38">
        <f t="shared" ref="BE6:BE36" si="19">IFERROR(SQRT(((O6-N6)/N6)^2),"")</f>
        <v>5.347579084135648E-3</v>
      </c>
      <c r="BF6" s="38">
        <f t="shared" ref="BF6:BF36" si="20">IFERROR(SQRT(((Q6-P6)/P6)^2),"")</f>
        <v>1.8929833417465926E-2</v>
      </c>
      <c r="BG6" s="38">
        <f t="shared" ref="BG6:BG36" si="21">IFERROR(SQRT(((S6-R6)/R6)^2),"")</f>
        <v>1.6432562193675606E-3</v>
      </c>
      <c r="BH6" s="39">
        <f t="shared" ref="BH6:BH36" si="22">IFERROR(SQRT(((U6-T6)/T6)^2),"")</f>
        <v>4.0820180879328743E-3</v>
      </c>
      <c r="BI6" s="40">
        <f t="shared" ref="BI6:BI35" si="23">AVERAGE(BC6:BH6)</f>
        <v>9.1320719332802312E-3</v>
      </c>
      <c r="BJ6" s="20"/>
      <c r="BL6" s="26"/>
      <c r="BM6" s="48">
        <f t="shared" ref="BM6:BM36" si="24">IFERROR(AVERAGE(Y6,AS6),"")</f>
        <v>1.7646008144023644E-3</v>
      </c>
      <c r="BN6" s="49">
        <f t="shared" ref="BN6:BN36" si="25">IFERROR(AVERAGE(Z6,AT6),"")</f>
        <v>9.4386504698603206E-3</v>
      </c>
      <c r="BO6" s="49">
        <f t="shared" ref="BO6:BO36" si="26">IFERROR(AVERAGE(AA6,AU6),"")</f>
        <v>3.0475204303608114E-3</v>
      </c>
      <c r="BP6" s="49">
        <f t="shared" ref="BP6:BP36" si="27">IFERROR(AVERAGE(AB6,AV6),"")</f>
        <v>1.4895446615772261E-2</v>
      </c>
      <c r="BQ6" s="49">
        <f t="shared" ref="BQ6:BQ36" si="28">IFERROR(AVERAGE(AC6,AW6),"")</f>
        <v>-1.6432562193675606E-3</v>
      </c>
      <c r="BR6" s="50">
        <f t="shared" ref="BR6:BR36" si="29">IFERROR(AVERAGE(AD6,AX6),"")</f>
        <v>-4.0820180879328743E-3</v>
      </c>
      <c r="BS6" s="51">
        <f t="shared" ref="BS6:BS35" si="30">AVERAGE(BM6:BR6)</f>
        <v>3.9034906705158871E-3</v>
      </c>
      <c r="BT6" s="20"/>
      <c r="BV6" s="26"/>
      <c r="BW6" s="48">
        <f t="shared" ref="BW6:BW36" si="31">IFERROR(AVERAGE(AI6,BC6),"")</f>
        <v>4.4165277797241151E-3</v>
      </c>
      <c r="BX6" s="49">
        <f t="shared" ref="BX6:BX36" si="32">IFERROR(AVERAGE(AJ6,BD6),"")</f>
        <v>9.4386504698603206E-3</v>
      </c>
      <c r="BY6" s="49">
        <f t="shared" ref="BY6:BY36" si="33">IFERROR(AVERAGE(AK6,BE6),"")</f>
        <v>3.0475204303608114E-3</v>
      </c>
      <c r="BZ6" s="49">
        <f t="shared" ref="BZ6:BZ36" si="34">IFERROR(AVERAGE(AL6,BF6),"")</f>
        <v>1.4895446615772261E-2</v>
      </c>
      <c r="CA6" s="49">
        <f t="shared" ref="CA6:CA36" si="35">IFERROR(AVERAGE(AM6,BG6),"")</f>
        <v>1.6432562193675606E-3</v>
      </c>
      <c r="CB6" s="50">
        <f t="shared" ref="CB6:CB36" si="36">IFERROR(AVERAGE(AN6,BH6),"")</f>
        <v>4.0820180879328743E-3</v>
      </c>
      <c r="CC6" s="50">
        <f>AVERAGE(BW6:CB6)</f>
        <v>6.253903267169657E-3</v>
      </c>
      <c r="CD6" s="20"/>
    </row>
    <row r="7" spans="2:82" ht="18" x14ac:dyDescent="0.35">
      <c r="B7" s="26"/>
      <c r="C7" s="134" t="s">
        <v>6</v>
      </c>
      <c r="D7" s="135"/>
      <c r="E7" s="136"/>
      <c r="F7" s="20"/>
      <c r="G7" s="2"/>
      <c r="H7" s="26"/>
      <c r="I7" s="29">
        <v>44803</v>
      </c>
      <c r="J7" s="5">
        <v>1957.45</v>
      </c>
      <c r="K7" s="5">
        <v>1968.38</v>
      </c>
      <c r="L7" s="5">
        <v>20062.73</v>
      </c>
      <c r="M7" s="5">
        <v>19949.03</v>
      </c>
      <c r="N7" s="5">
        <v>4088.5261999999998</v>
      </c>
      <c r="O7" s="5">
        <v>4075.7937000000002</v>
      </c>
      <c r="P7" s="5">
        <v>317.97000000000003</v>
      </c>
      <c r="Q7" s="5">
        <v>319.49</v>
      </c>
      <c r="R7" s="5">
        <v>6965.5</v>
      </c>
      <c r="S7" s="5">
        <v>6998.3</v>
      </c>
      <c r="T7" s="5">
        <v>11506.94</v>
      </c>
      <c r="U7" s="6">
        <v>11648.65</v>
      </c>
      <c r="V7" s="20"/>
      <c r="X7" s="26"/>
      <c r="Y7" s="37">
        <f t="shared" si="0"/>
        <v>1.248906949231017E-2</v>
      </c>
      <c r="Z7" s="38">
        <f t="shared" ref="Z7:Z35" si="37">IF(OR(M7="",M8=""),"",(M7-M8)/M8)</f>
        <v>-3.7051982648146665E-3</v>
      </c>
      <c r="AA7" s="38">
        <f t="shared" ref="AA7:AA35" si="38">IF(OR(O7="",O8=""),"",(O7-O8)/O8)</f>
        <v>-3.3565793349122253E-3</v>
      </c>
      <c r="AB7" s="38">
        <f t="shared" ref="AB7:AB35" si="39">IF(OR(Q7="",Q8=""),"",(Q7-Q8)/Q8)</f>
        <v>9.9257151888730404E-3</v>
      </c>
      <c r="AC7" s="38">
        <f t="shared" ref="AC7:AC35" si="40">IF(OR(S7="",S8=""),"",(S7-S8)/S8)</f>
        <v>4.7089225468380132E-3</v>
      </c>
      <c r="AD7" s="39">
        <f t="shared" si="1"/>
        <v>1.231517675420217E-2</v>
      </c>
      <c r="AE7" s="40">
        <f>AVERAGE(Y7:AD7)</f>
        <v>5.3961843970827504E-3</v>
      </c>
      <c r="AF7" s="20"/>
      <c r="AH7" s="26"/>
      <c r="AI7" s="37">
        <f t="shared" si="3"/>
        <v>1.248906949231017E-2</v>
      </c>
      <c r="AJ7" s="38">
        <f t="shared" si="4"/>
        <v>3.7051982648146665E-3</v>
      </c>
      <c r="AK7" s="38">
        <f t="shared" si="5"/>
        <v>3.3565793349122253E-3</v>
      </c>
      <c r="AL7" s="38">
        <f t="shared" si="6"/>
        <v>9.9257151888730404E-3</v>
      </c>
      <c r="AM7" s="38">
        <f t="shared" si="7"/>
        <v>4.7089225468380132E-3</v>
      </c>
      <c r="AN7" s="39">
        <f t="shared" si="8"/>
        <v>1.231517675420217E-2</v>
      </c>
      <c r="AO7" s="40">
        <f t="shared" si="9"/>
        <v>7.7501102636583809E-3</v>
      </c>
      <c r="AP7" s="20"/>
      <c r="AR7" s="26"/>
      <c r="AS7" s="37">
        <f t="shared" si="10"/>
        <v>5.5837952438121344E-3</v>
      </c>
      <c r="AT7" s="38">
        <f t="shared" si="11"/>
        <v>-5.6672247495730011E-3</v>
      </c>
      <c r="AU7" s="38">
        <f t="shared" si="12"/>
        <v>-3.1142028636136948E-3</v>
      </c>
      <c r="AV7" s="38">
        <f t="shared" si="13"/>
        <v>4.7803251879107514E-3</v>
      </c>
      <c r="AW7" s="38">
        <f t="shared" si="14"/>
        <v>4.7089225468380132E-3</v>
      </c>
      <c r="AX7" s="39">
        <f t="shared" si="15"/>
        <v>1.231517675420217E-2</v>
      </c>
      <c r="AY7" s="40">
        <f t="shared" si="16"/>
        <v>3.1011320199293957E-3</v>
      </c>
      <c r="AZ7" s="20"/>
      <c r="BB7" s="26"/>
      <c r="BC7" s="37">
        <f t="shared" si="17"/>
        <v>5.5837952438121344E-3</v>
      </c>
      <c r="BD7" s="38">
        <f t="shared" si="18"/>
        <v>5.6672247495730011E-3</v>
      </c>
      <c r="BE7" s="38">
        <f t="shared" si="19"/>
        <v>3.1142028636136948E-3</v>
      </c>
      <c r="BF7" s="38">
        <f t="shared" si="20"/>
        <v>4.7803251879107514E-3</v>
      </c>
      <c r="BG7" s="38">
        <f t="shared" si="21"/>
        <v>4.7089225468380132E-3</v>
      </c>
      <c r="BH7" s="39">
        <f t="shared" si="22"/>
        <v>1.231517675420217E-2</v>
      </c>
      <c r="BI7" s="40">
        <f t="shared" si="23"/>
        <v>6.0282745576582947E-3</v>
      </c>
      <c r="BJ7" s="20"/>
      <c r="BL7" s="26"/>
      <c r="BM7" s="48">
        <f t="shared" si="24"/>
        <v>9.0364323680611515E-3</v>
      </c>
      <c r="BN7" s="49">
        <f t="shared" si="25"/>
        <v>-4.6862115071938338E-3</v>
      </c>
      <c r="BO7" s="49">
        <f t="shared" si="26"/>
        <v>-3.2353910992629601E-3</v>
      </c>
      <c r="BP7" s="49">
        <f t="shared" si="27"/>
        <v>7.3530201883918959E-3</v>
      </c>
      <c r="BQ7" s="49">
        <f t="shared" si="28"/>
        <v>4.7089225468380132E-3</v>
      </c>
      <c r="BR7" s="50">
        <f t="shared" si="29"/>
        <v>1.231517675420217E-2</v>
      </c>
      <c r="BS7" s="51">
        <f t="shared" si="30"/>
        <v>4.2486582085060724E-3</v>
      </c>
      <c r="BT7" s="20"/>
      <c r="BV7" s="26"/>
      <c r="BW7" s="48">
        <f t="shared" si="31"/>
        <v>9.0364323680611515E-3</v>
      </c>
      <c r="BX7" s="49">
        <f t="shared" si="32"/>
        <v>4.6862115071938338E-3</v>
      </c>
      <c r="BY7" s="49">
        <f t="shared" si="33"/>
        <v>3.2353910992629601E-3</v>
      </c>
      <c r="BZ7" s="49">
        <f t="shared" si="34"/>
        <v>7.3530201883918959E-3</v>
      </c>
      <c r="CA7" s="49">
        <f t="shared" si="35"/>
        <v>4.7089225468380132E-3</v>
      </c>
      <c r="CB7" s="50">
        <f t="shared" si="36"/>
        <v>1.231517675420217E-2</v>
      </c>
      <c r="CC7" s="51">
        <f t="shared" ref="CC7:CC35" si="41">AVERAGE(BW7:CB7)</f>
        <v>6.8891924106583386E-3</v>
      </c>
      <c r="CD7" s="20"/>
    </row>
    <row r="8" spans="2:82" x14ac:dyDescent="0.3">
      <c r="B8" s="26"/>
      <c r="C8" s="4"/>
      <c r="D8" s="113" t="s">
        <v>197</v>
      </c>
      <c r="E8" s="115" t="s">
        <v>198</v>
      </c>
      <c r="F8" s="20"/>
      <c r="G8" s="2"/>
      <c r="H8" s="26"/>
      <c r="I8" s="29">
        <v>44802</v>
      </c>
      <c r="J8" s="5">
        <v>1947.54</v>
      </c>
      <c r="K8" s="5">
        <v>1944.1</v>
      </c>
      <c r="L8" s="5">
        <v>19960.29</v>
      </c>
      <c r="M8" s="5">
        <v>20023.22</v>
      </c>
      <c r="N8" s="5">
        <v>4063.8825000000002</v>
      </c>
      <c r="O8" s="5">
        <v>4089.5205000000001</v>
      </c>
      <c r="P8" s="5">
        <v>317.45</v>
      </c>
      <c r="Q8" s="5">
        <v>316.35000000000002</v>
      </c>
      <c r="R8" s="5">
        <v>7104.1</v>
      </c>
      <c r="S8" s="5">
        <v>6965.5</v>
      </c>
      <c r="T8" s="5">
        <v>11608.29</v>
      </c>
      <c r="U8" s="6">
        <v>11506.94</v>
      </c>
      <c r="V8" s="20"/>
      <c r="X8" s="26"/>
      <c r="Y8" s="37">
        <f t="shared" si="0"/>
        <v>-1.7927954778514749E-2</v>
      </c>
      <c r="Z8" s="38">
        <f t="shared" si="37"/>
        <v>-7.2791129814318515E-3</v>
      </c>
      <c r="AA8" s="38">
        <f t="shared" si="38"/>
        <v>-4.3882654495245614E-3</v>
      </c>
      <c r="AB8" s="38">
        <f t="shared" si="39"/>
        <v>-2.3339816615726598E-2</v>
      </c>
      <c r="AC8" s="38">
        <f t="shared" si="40"/>
        <v>-1.9509860503089817E-2</v>
      </c>
      <c r="AD8" s="39">
        <f t="shared" si="1"/>
        <v>-8.7308294331034427E-3</v>
      </c>
      <c r="AE8" s="40">
        <f t="shared" si="2"/>
        <v>-1.3529306626898501E-2</v>
      </c>
      <c r="AF8" s="20"/>
      <c r="AH8" s="26"/>
      <c r="AI8" s="37">
        <f t="shared" si="3"/>
        <v>1.7927954778514749E-2</v>
      </c>
      <c r="AJ8" s="38">
        <f t="shared" si="4"/>
        <v>7.2791129814318515E-3</v>
      </c>
      <c r="AK8" s="38">
        <f t="shared" si="5"/>
        <v>4.3882654495245614E-3</v>
      </c>
      <c r="AL8" s="38">
        <f t="shared" si="6"/>
        <v>2.3339816615726598E-2</v>
      </c>
      <c r="AM8" s="38">
        <f t="shared" si="7"/>
        <v>1.9509860503089817E-2</v>
      </c>
      <c r="AN8" s="39">
        <f t="shared" si="8"/>
        <v>8.7308294331034427E-3</v>
      </c>
      <c r="AO8" s="40">
        <f t="shared" si="9"/>
        <v>1.3529306626898501E-2</v>
      </c>
      <c r="AP8" s="20"/>
      <c r="AR8" s="26"/>
      <c r="AS8" s="37">
        <f t="shared" si="10"/>
        <v>-1.7663308584162866E-3</v>
      </c>
      <c r="AT8" s="38">
        <f t="shared" si="11"/>
        <v>3.1527598045920321E-3</v>
      </c>
      <c r="AU8" s="38">
        <f t="shared" si="12"/>
        <v>6.3087453931062031E-3</v>
      </c>
      <c r="AV8" s="38">
        <f t="shared" si="13"/>
        <v>-3.465112616159918E-3</v>
      </c>
      <c r="AW8" s="38">
        <f t="shared" si="14"/>
        <v>-1.9509860503089817E-2</v>
      </c>
      <c r="AX8" s="39">
        <f t="shared" si="15"/>
        <v>-8.7308294331034427E-3</v>
      </c>
      <c r="AY8" s="40">
        <f t="shared" si="16"/>
        <v>-4.0017713688452047E-3</v>
      </c>
      <c r="AZ8" s="20"/>
      <c r="BB8" s="26"/>
      <c r="BC8" s="37">
        <f t="shared" si="17"/>
        <v>1.7663308584162866E-3</v>
      </c>
      <c r="BD8" s="38">
        <f t="shared" si="18"/>
        <v>3.1527598045920321E-3</v>
      </c>
      <c r="BE8" s="38">
        <f t="shared" si="19"/>
        <v>6.3087453931062031E-3</v>
      </c>
      <c r="BF8" s="38">
        <f t="shared" si="20"/>
        <v>3.465112616159918E-3</v>
      </c>
      <c r="BG8" s="38">
        <f t="shared" si="21"/>
        <v>1.9509860503089817E-2</v>
      </c>
      <c r="BH8" s="39">
        <f t="shared" si="22"/>
        <v>8.7308294331034427E-3</v>
      </c>
      <c r="BI8" s="40">
        <f t="shared" si="23"/>
        <v>7.1556064347446163E-3</v>
      </c>
      <c r="BJ8" s="20"/>
      <c r="BL8" s="26"/>
      <c r="BM8" s="48">
        <f t="shared" si="24"/>
        <v>-9.8471428184655173E-3</v>
      </c>
      <c r="BN8" s="49">
        <f t="shared" si="25"/>
        <v>-2.0631765884199099E-3</v>
      </c>
      <c r="BO8" s="49">
        <f t="shared" si="26"/>
        <v>9.6023997179082088E-4</v>
      </c>
      <c r="BP8" s="49">
        <f t="shared" si="27"/>
        <v>-1.3402464615943258E-2</v>
      </c>
      <c r="BQ8" s="49">
        <f t="shared" si="28"/>
        <v>-1.9509860503089817E-2</v>
      </c>
      <c r="BR8" s="50">
        <f t="shared" si="29"/>
        <v>-8.7308294331034427E-3</v>
      </c>
      <c r="BS8" s="51">
        <f t="shared" si="30"/>
        <v>-8.7655389978718544E-3</v>
      </c>
      <c r="BT8" s="20"/>
      <c r="BV8" s="26"/>
      <c r="BW8" s="48">
        <f t="shared" si="31"/>
        <v>9.8471428184655173E-3</v>
      </c>
      <c r="BX8" s="49">
        <f t="shared" si="32"/>
        <v>5.2159363930119416E-3</v>
      </c>
      <c r="BY8" s="49">
        <f t="shared" si="33"/>
        <v>5.3485054213153818E-3</v>
      </c>
      <c r="BZ8" s="49">
        <f t="shared" si="34"/>
        <v>1.3402464615943258E-2</v>
      </c>
      <c r="CA8" s="49">
        <f t="shared" si="35"/>
        <v>1.9509860503089817E-2</v>
      </c>
      <c r="CB8" s="50">
        <f t="shared" si="36"/>
        <v>8.7308294331034427E-3</v>
      </c>
      <c r="CC8" s="51">
        <f t="shared" si="41"/>
        <v>1.034245653082156E-2</v>
      </c>
      <c r="CD8" s="20"/>
    </row>
    <row r="9" spans="2:82" x14ac:dyDescent="0.3">
      <c r="B9" s="26"/>
      <c r="C9" s="7" t="s">
        <v>0</v>
      </c>
      <c r="D9" s="8">
        <v>1951.1000000000001</v>
      </c>
      <c r="E9" s="9">
        <v>1963.16</v>
      </c>
      <c r="F9" s="20"/>
      <c r="G9" s="2"/>
      <c r="H9" s="26"/>
      <c r="I9" s="29">
        <v>44799</v>
      </c>
      <c r="J9" s="5">
        <v>1983.89</v>
      </c>
      <c r="K9" s="5">
        <v>1979.59</v>
      </c>
      <c r="L9" s="5">
        <v>20138.689999999999</v>
      </c>
      <c r="M9" s="5">
        <v>20170.04</v>
      </c>
      <c r="N9" s="5">
        <v>4127.8141999999998</v>
      </c>
      <c r="O9" s="5">
        <v>4107.5455000000002</v>
      </c>
      <c r="P9" s="5">
        <v>325.36</v>
      </c>
      <c r="Q9" s="5">
        <v>323.91000000000003</v>
      </c>
      <c r="R9" s="5">
        <v>7048.1</v>
      </c>
      <c r="S9" s="5">
        <v>7104.1</v>
      </c>
      <c r="T9" s="5">
        <v>11627.14</v>
      </c>
      <c r="U9" s="6">
        <v>11608.29</v>
      </c>
      <c r="V9" s="20"/>
      <c r="X9" s="26"/>
      <c r="Y9" s="37">
        <f t="shared" si="0"/>
        <v>1.5126985733077047E-3</v>
      </c>
      <c r="Z9" s="38">
        <f t="shared" si="37"/>
        <v>1.0098966465982712E-2</v>
      </c>
      <c r="AA9" s="38">
        <f t="shared" si="38"/>
        <v>-2.1121462414383525E-3</v>
      </c>
      <c r="AB9" s="38">
        <f t="shared" si="39"/>
        <v>8.6518555140138297E-4</v>
      </c>
      <c r="AC9" s="38">
        <f t="shared" si="40"/>
        <v>7.945403725826819E-3</v>
      </c>
      <c r="AD9" s="39">
        <f t="shared" si="1"/>
        <v>-1.6212069348092949E-3</v>
      </c>
      <c r="AE9" s="40">
        <f t="shared" si="2"/>
        <v>2.781483523378495E-3</v>
      </c>
      <c r="AF9" s="20"/>
      <c r="AH9" s="26"/>
      <c r="AI9" s="37">
        <f t="shared" si="3"/>
        <v>1.5126985733077047E-3</v>
      </c>
      <c r="AJ9" s="38">
        <f t="shared" si="4"/>
        <v>1.0098966465982712E-2</v>
      </c>
      <c r="AK9" s="38">
        <f t="shared" si="5"/>
        <v>2.1121462414383525E-3</v>
      </c>
      <c r="AL9" s="38">
        <f t="shared" si="6"/>
        <v>8.6518555140138297E-4</v>
      </c>
      <c r="AM9" s="38">
        <f t="shared" si="7"/>
        <v>7.945403725826819E-3</v>
      </c>
      <c r="AN9" s="39">
        <f t="shared" si="8"/>
        <v>1.6212069348092949E-3</v>
      </c>
      <c r="AO9" s="40">
        <f t="shared" si="9"/>
        <v>4.0259345821277116E-3</v>
      </c>
      <c r="AP9" s="20"/>
      <c r="AR9" s="26"/>
      <c r="AS9" s="37">
        <f t="shared" si="10"/>
        <v>-2.1674588812888728E-3</v>
      </c>
      <c r="AT9" s="38">
        <f t="shared" si="11"/>
        <v>1.5567050289766705E-3</v>
      </c>
      <c r="AU9" s="38">
        <f t="shared" si="12"/>
        <v>-4.9102743044974325E-3</v>
      </c>
      <c r="AV9" s="38">
        <f t="shared" si="13"/>
        <v>-4.4566019178755491E-3</v>
      </c>
      <c r="AW9" s="38">
        <f t="shared" si="14"/>
        <v>7.945403725826819E-3</v>
      </c>
      <c r="AX9" s="39">
        <f t="shared" si="15"/>
        <v>-1.6212069348092949E-3</v>
      </c>
      <c r="AY9" s="40">
        <f t="shared" si="16"/>
        <v>-6.089055472779432E-4</v>
      </c>
      <c r="AZ9" s="20"/>
      <c r="BB9" s="26"/>
      <c r="BC9" s="37">
        <f t="shared" si="17"/>
        <v>2.1674588812888728E-3</v>
      </c>
      <c r="BD9" s="38">
        <f t="shared" si="18"/>
        <v>1.5567050289766705E-3</v>
      </c>
      <c r="BE9" s="38">
        <f t="shared" si="19"/>
        <v>4.9102743044974325E-3</v>
      </c>
      <c r="BF9" s="38">
        <f t="shared" si="20"/>
        <v>4.4566019178755491E-3</v>
      </c>
      <c r="BG9" s="38">
        <f t="shared" si="21"/>
        <v>7.945403725826819E-3</v>
      </c>
      <c r="BH9" s="39">
        <f t="shared" si="22"/>
        <v>1.6212069348092949E-3</v>
      </c>
      <c r="BI9" s="40">
        <f t="shared" si="23"/>
        <v>3.7762751322124397E-3</v>
      </c>
      <c r="BJ9" s="20"/>
      <c r="BL9" s="26"/>
      <c r="BM9" s="48">
        <f t="shared" si="24"/>
        <v>-3.2738015399058401E-4</v>
      </c>
      <c r="BN9" s="49">
        <f t="shared" si="25"/>
        <v>5.827835747479691E-3</v>
      </c>
      <c r="BO9" s="49">
        <f t="shared" si="26"/>
        <v>-3.5112102729678925E-3</v>
      </c>
      <c r="BP9" s="49">
        <f t="shared" si="27"/>
        <v>-1.7957081832370831E-3</v>
      </c>
      <c r="BQ9" s="49">
        <f t="shared" si="28"/>
        <v>7.945403725826819E-3</v>
      </c>
      <c r="BR9" s="50">
        <f t="shared" si="29"/>
        <v>-1.6212069348092949E-3</v>
      </c>
      <c r="BS9" s="51">
        <f t="shared" si="30"/>
        <v>1.0862889880502761E-3</v>
      </c>
      <c r="BT9" s="20"/>
      <c r="BV9" s="26"/>
      <c r="BW9" s="48">
        <f t="shared" si="31"/>
        <v>1.8400787272982886E-3</v>
      </c>
      <c r="BX9" s="49">
        <f t="shared" si="32"/>
        <v>5.827835747479691E-3</v>
      </c>
      <c r="BY9" s="49">
        <f t="shared" si="33"/>
        <v>3.5112102729678925E-3</v>
      </c>
      <c r="BZ9" s="49">
        <f t="shared" si="34"/>
        <v>2.6608937346384661E-3</v>
      </c>
      <c r="CA9" s="49">
        <f t="shared" si="35"/>
        <v>7.945403725826819E-3</v>
      </c>
      <c r="CB9" s="50">
        <f t="shared" si="36"/>
        <v>1.6212069348092949E-3</v>
      </c>
      <c r="CC9" s="51">
        <f t="shared" si="41"/>
        <v>3.9011048571700752E-3</v>
      </c>
      <c r="CD9" s="20"/>
    </row>
    <row r="10" spans="2:82" x14ac:dyDescent="0.3">
      <c r="B10" s="26"/>
      <c r="C10" s="10" t="s">
        <v>1</v>
      </c>
      <c r="D10" s="11">
        <v>19589.850000000002</v>
      </c>
      <c r="E10" s="12">
        <v>19954.39</v>
      </c>
      <c r="F10" s="20"/>
      <c r="G10" s="2"/>
      <c r="H10" s="26"/>
      <c r="I10" s="29">
        <v>44798</v>
      </c>
      <c r="J10" s="5">
        <v>1972.77</v>
      </c>
      <c r="K10" s="5">
        <v>1976.6</v>
      </c>
      <c r="L10" s="5">
        <v>19418.46</v>
      </c>
      <c r="M10" s="5">
        <v>19968.38</v>
      </c>
      <c r="N10" s="5">
        <v>4093.2948999999999</v>
      </c>
      <c r="O10" s="5">
        <v>4116.2395999999999</v>
      </c>
      <c r="P10" s="5">
        <v>321.58</v>
      </c>
      <c r="Q10" s="5">
        <v>323.63</v>
      </c>
      <c r="R10" s="5">
        <v>6998.1</v>
      </c>
      <c r="S10" s="5">
        <v>7048.1</v>
      </c>
      <c r="T10" s="5">
        <v>11655.33</v>
      </c>
      <c r="U10" s="6">
        <v>11627.14</v>
      </c>
      <c r="V10" s="20"/>
      <c r="X10" s="26"/>
      <c r="Y10" s="37">
        <f t="shared" si="0"/>
        <v>4.7885806077734858E-3</v>
      </c>
      <c r="Z10" s="38">
        <f t="shared" si="37"/>
        <v>3.6309587445780021E-2</v>
      </c>
      <c r="AA10" s="38">
        <f t="shared" si="38"/>
        <v>8.2843274680615038E-3</v>
      </c>
      <c r="AB10" s="38">
        <f t="shared" si="39"/>
        <v>1.1786406552866821E-2</v>
      </c>
      <c r="AC10" s="38">
        <f t="shared" si="40"/>
        <v>7.1447964447492887E-3</v>
      </c>
      <c r="AD10" s="39">
        <f t="shared" si="1"/>
        <v>-2.4186359373780503E-3</v>
      </c>
      <c r="AE10" s="40">
        <f t="shared" si="2"/>
        <v>1.0982510430308845E-2</v>
      </c>
      <c r="AF10" s="20"/>
      <c r="AH10" s="26"/>
      <c r="AI10" s="37">
        <f t="shared" si="3"/>
        <v>4.7885806077734858E-3</v>
      </c>
      <c r="AJ10" s="38">
        <f t="shared" si="4"/>
        <v>3.6309587445780021E-2</v>
      </c>
      <c r="AK10" s="38">
        <f t="shared" si="5"/>
        <v>8.2843274680615038E-3</v>
      </c>
      <c r="AL10" s="38">
        <f t="shared" si="6"/>
        <v>1.1786406552866821E-2</v>
      </c>
      <c r="AM10" s="38">
        <f t="shared" si="7"/>
        <v>7.1447964447492887E-3</v>
      </c>
      <c r="AN10" s="39">
        <f t="shared" si="8"/>
        <v>2.4186359373780503E-3</v>
      </c>
      <c r="AO10" s="40">
        <f t="shared" si="9"/>
        <v>1.1788722409434862E-2</v>
      </c>
      <c r="AP10" s="20"/>
      <c r="AR10" s="26"/>
      <c r="AS10" s="37">
        <f t="shared" si="10"/>
        <v>1.9414326049158935E-3</v>
      </c>
      <c r="AT10" s="38">
        <f t="shared" si="11"/>
        <v>2.8319444487359034E-2</v>
      </c>
      <c r="AU10" s="38">
        <f t="shared" si="12"/>
        <v>5.6054353669949394E-3</v>
      </c>
      <c r="AV10" s="38">
        <f t="shared" si="13"/>
        <v>6.3747745506561714E-3</v>
      </c>
      <c r="AW10" s="38">
        <f t="shared" si="14"/>
        <v>7.1447964447492887E-3</v>
      </c>
      <c r="AX10" s="39">
        <f t="shared" si="15"/>
        <v>-2.4186359373780503E-3</v>
      </c>
      <c r="AY10" s="40">
        <f t="shared" si="16"/>
        <v>7.827874586216213E-3</v>
      </c>
      <c r="AZ10" s="20"/>
      <c r="BB10" s="26"/>
      <c r="BC10" s="37">
        <f t="shared" si="17"/>
        <v>1.9414326049158935E-3</v>
      </c>
      <c r="BD10" s="38">
        <f t="shared" si="18"/>
        <v>2.8319444487359034E-2</v>
      </c>
      <c r="BE10" s="38">
        <f t="shared" si="19"/>
        <v>5.6054353669949394E-3</v>
      </c>
      <c r="BF10" s="38">
        <f t="shared" si="20"/>
        <v>6.3747745506561714E-3</v>
      </c>
      <c r="BG10" s="38">
        <f t="shared" si="21"/>
        <v>7.1447964447492887E-3</v>
      </c>
      <c r="BH10" s="39">
        <f t="shared" si="22"/>
        <v>2.4186359373780503E-3</v>
      </c>
      <c r="BI10" s="40">
        <f t="shared" si="23"/>
        <v>8.6340865653422305E-3</v>
      </c>
      <c r="BJ10" s="20"/>
      <c r="BL10" s="26"/>
      <c r="BM10" s="48">
        <f t="shared" si="24"/>
        <v>3.3650066063446895E-3</v>
      </c>
      <c r="BN10" s="49">
        <f t="shared" si="25"/>
        <v>3.2314515966569528E-2</v>
      </c>
      <c r="BO10" s="49">
        <f t="shared" si="26"/>
        <v>6.944881417528222E-3</v>
      </c>
      <c r="BP10" s="49">
        <f t="shared" si="27"/>
        <v>9.0805905517614971E-3</v>
      </c>
      <c r="BQ10" s="49">
        <f t="shared" si="28"/>
        <v>7.1447964447492887E-3</v>
      </c>
      <c r="BR10" s="50">
        <f t="shared" si="29"/>
        <v>-2.4186359373780503E-3</v>
      </c>
      <c r="BS10" s="51">
        <f t="shared" si="30"/>
        <v>9.4051925082625273E-3</v>
      </c>
      <c r="BT10" s="20"/>
      <c r="BV10" s="26"/>
      <c r="BW10" s="48">
        <f t="shared" si="31"/>
        <v>3.3650066063446895E-3</v>
      </c>
      <c r="BX10" s="49">
        <f t="shared" si="32"/>
        <v>3.2314515966569528E-2</v>
      </c>
      <c r="BY10" s="49">
        <f t="shared" si="33"/>
        <v>6.944881417528222E-3</v>
      </c>
      <c r="BZ10" s="49">
        <f t="shared" si="34"/>
        <v>9.0805905517614971E-3</v>
      </c>
      <c r="CA10" s="49">
        <f t="shared" si="35"/>
        <v>7.1447964447492887E-3</v>
      </c>
      <c r="CB10" s="50">
        <f t="shared" si="36"/>
        <v>2.4186359373780503E-3</v>
      </c>
      <c r="CC10" s="51">
        <f t="shared" si="41"/>
        <v>1.0211404487388545E-2</v>
      </c>
      <c r="CD10" s="20"/>
    </row>
    <row r="11" spans="2:82" x14ac:dyDescent="0.3">
      <c r="B11" s="26"/>
      <c r="C11" s="10" t="s">
        <v>2</v>
      </c>
      <c r="D11" s="11">
        <v>4057.1443000000004</v>
      </c>
      <c r="E11" s="12">
        <v>4078.8402000000006</v>
      </c>
      <c r="F11" s="20"/>
      <c r="G11" s="2"/>
      <c r="H11" s="26"/>
      <c r="I11" s="29">
        <v>44797</v>
      </c>
      <c r="J11" s="5">
        <v>1973.08</v>
      </c>
      <c r="K11" s="5">
        <v>1967.18</v>
      </c>
      <c r="L11" s="5">
        <v>19542.240000000002</v>
      </c>
      <c r="M11" s="5">
        <v>19268.740000000002</v>
      </c>
      <c r="N11" s="5">
        <v>4168.5763999999999</v>
      </c>
      <c r="O11" s="5">
        <v>4082.4195</v>
      </c>
      <c r="P11" s="5">
        <v>320.14999999999998</v>
      </c>
      <c r="Q11" s="5">
        <v>319.86</v>
      </c>
      <c r="R11" s="5">
        <v>6961.8</v>
      </c>
      <c r="S11" s="5">
        <v>6998.1</v>
      </c>
      <c r="T11" s="5">
        <v>11643.21</v>
      </c>
      <c r="U11" s="6">
        <v>11655.33</v>
      </c>
      <c r="V11" s="20"/>
      <c r="X11" s="26"/>
      <c r="Y11" s="37">
        <f t="shared" si="0"/>
        <v>-2.160857038509917E-3</v>
      </c>
      <c r="Z11" s="38">
        <f t="shared" si="37"/>
        <v>-1.2024149821183567E-2</v>
      </c>
      <c r="AA11" s="38">
        <f t="shared" si="38"/>
        <v>-1.8904408595811734E-2</v>
      </c>
      <c r="AB11" s="38">
        <f t="shared" si="39"/>
        <v>3.6712792996329222E-3</v>
      </c>
      <c r="AC11" s="38">
        <f t="shared" si="40"/>
        <v>5.2141687494613722E-3</v>
      </c>
      <c r="AD11" s="39">
        <f t="shared" si="1"/>
        <v>1.0409500472808445E-3</v>
      </c>
      <c r="AE11" s="40">
        <f t="shared" si="2"/>
        <v>-3.8605028931883458E-3</v>
      </c>
      <c r="AF11" s="20"/>
      <c r="AH11" s="26"/>
      <c r="AI11" s="37">
        <f t="shared" si="3"/>
        <v>2.160857038509917E-3</v>
      </c>
      <c r="AJ11" s="38">
        <f t="shared" si="4"/>
        <v>1.2024149821183567E-2</v>
      </c>
      <c r="AK11" s="38">
        <f t="shared" si="5"/>
        <v>1.8904408595811734E-2</v>
      </c>
      <c r="AL11" s="38">
        <f t="shared" si="6"/>
        <v>3.6712792996329222E-3</v>
      </c>
      <c r="AM11" s="38">
        <f t="shared" si="7"/>
        <v>5.2141687494613722E-3</v>
      </c>
      <c r="AN11" s="39">
        <f t="shared" si="8"/>
        <v>1.0409500472808445E-3</v>
      </c>
      <c r="AO11" s="40">
        <f t="shared" si="9"/>
        <v>7.1693022586467254E-3</v>
      </c>
      <c r="AP11" s="20"/>
      <c r="AR11" s="26"/>
      <c r="AS11" s="37">
        <f t="shared" si="10"/>
        <v>-2.9902487481500311E-3</v>
      </c>
      <c r="AT11" s="38">
        <f t="shared" si="11"/>
        <v>-1.3995324998567205E-2</v>
      </c>
      <c r="AU11" s="38">
        <f t="shared" si="12"/>
        <v>-2.0668183027663822E-2</v>
      </c>
      <c r="AV11" s="38">
        <f t="shared" si="13"/>
        <v>-9.058253943462866E-4</v>
      </c>
      <c r="AW11" s="38">
        <f t="shared" si="14"/>
        <v>5.2141687494613722E-3</v>
      </c>
      <c r="AX11" s="39">
        <f t="shared" si="15"/>
        <v>1.0409500472808445E-3</v>
      </c>
      <c r="AY11" s="40">
        <f t="shared" si="16"/>
        <v>-5.3840772286641867E-3</v>
      </c>
      <c r="AZ11" s="20"/>
      <c r="BB11" s="26"/>
      <c r="BC11" s="37">
        <f t="shared" si="17"/>
        <v>2.9902487481500311E-3</v>
      </c>
      <c r="BD11" s="38">
        <f t="shared" si="18"/>
        <v>1.3995324998567205E-2</v>
      </c>
      <c r="BE11" s="38">
        <f t="shared" si="19"/>
        <v>2.0668183027663822E-2</v>
      </c>
      <c r="BF11" s="38">
        <f t="shared" si="20"/>
        <v>9.058253943462866E-4</v>
      </c>
      <c r="BG11" s="38">
        <f t="shared" si="21"/>
        <v>5.2141687494613722E-3</v>
      </c>
      <c r="BH11" s="39">
        <f t="shared" si="22"/>
        <v>1.0409500472808445E-3</v>
      </c>
      <c r="BI11" s="40">
        <f t="shared" si="23"/>
        <v>7.4691168275782599E-3</v>
      </c>
      <c r="BJ11" s="20"/>
      <c r="BL11" s="26"/>
      <c r="BM11" s="48">
        <f t="shared" si="24"/>
        <v>-2.5755528933299743E-3</v>
      </c>
      <c r="BN11" s="49">
        <f t="shared" si="25"/>
        <v>-1.3009737409875386E-2</v>
      </c>
      <c r="BO11" s="49">
        <f t="shared" si="26"/>
        <v>-1.9786295811737777E-2</v>
      </c>
      <c r="BP11" s="49">
        <f t="shared" si="27"/>
        <v>1.3827269526433179E-3</v>
      </c>
      <c r="BQ11" s="49">
        <f t="shared" si="28"/>
        <v>5.2141687494613722E-3</v>
      </c>
      <c r="BR11" s="50">
        <f t="shared" si="29"/>
        <v>1.0409500472808445E-3</v>
      </c>
      <c r="BS11" s="51">
        <f t="shared" si="30"/>
        <v>-4.622290060926266E-3</v>
      </c>
      <c r="BT11" s="20"/>
      <c r="BV11" s="26"/>
      <c r="BW11" s="48">
        <f t="shared" si="31"/>
        <v>2.5755528933299743E-3</v>
      </c>
      <c r="BX11" s="49">
        <f t="shared" si="32"/>
        <v>1.3009737409875386E-2</v>
      </c>
      <c r="BY11" s="49">
        <f t="shared" si="33"/>
        <v>1.9786295811737777E-2</v>
      </c>
      <c r="BZ11" s="49">
        <f t="shared" si="34"/>
        <v>2.2885523469896043E-3</v>
      </c>
      <c r="CA11" s="49">
        <f t="shared" si="35"/>
        <v>5.2141687494613722E-3</v>
      </c>
      <c r="CB11" s="50">
        <f t="shared" si="36"/>
        <v>1.0409500472808445E-3</v>
      </c>
      <c r="CC11" s="51">
        <f t="shared" si="41"/>
        <v>7.3192095431124926E-3</v>
      </c>
      <c r="CD11" s="20"/>
    </row>
    <row r="12" spans="2:82" x14ac:dyDescent="0.3">
      <c r="B12" s="26"/>
      <c r="C12" s="10" t="s">
        <v>3</v>
      </c>
      <c r="D12" s="11">
        <v>316.95999999999998</v>
      </c>
      <c r="E12" s="12">
        <v>322.95999999999998</v>
      </c>
      <c r="F12" s="20"/>
      <c r="G12" s="2"/>
      <c r="H12" s="26"/>
      <c r="I12" s="29">
        <v>44796</v>
      </c>
      <c r="J12" s="5">
        <v>1980.27</v>
      </c>
      <c r="K12" s="5">
        <v>1971.44</v>
      </c>
      <c r="L12" s="5">
        <v>19644.23</v>
      </c>
      <c r="M12" s="5">
        <v>19503.25</v>
      </c>
      <c r="N12" s="5">
        <v>4175.5313999999998</v>
      </c>
      <c r="O12" s="5">
        <v>4161.0823</v>
      </c>
      <c r="P12" s="5">
        <v>320.85000000000002</v>
      </c>
      <c r="Q12" s="5">
        <v>318.69</v>
      </c>
      <c r="R12" s="5">
        <v>7046.9</v>
      </c>
      <c r="S12" s="5">
        <v>6961.8</v>
      </c>
      <c r="T12" s="5">
        <v>11763.95</v>
      </c>
      <c r="U12" s="6">
        <v>11643.21</v>
      </c>
      <c r="V12" s="20"/>
      <c r="X12" s="26"/>
      <c r="Y12" s="37">
        <f t="shared" si="0"/>
        <v>-1.0614326078119364E-2</v>
      </c>
      <c r="Z12" s="38">
        <f t="shared" si="37"/>
        <v>-7.8206316534889676E-3</v>
      </c>
      <c r="AA12" s="38">
        <f t="shared" si="38"/>
        <v>-4.8582333677276964E-3</v>
      </c>
      <c r="AB12" s="38">
        <f t="shared" si="39"/>
        <v>-1.2640579979551954E-2</v>
      </c>
      <c r="AC12" s="38">
        <f t="shared" si="40"/>
        <v>-1.2076232102058984E-2</v>
      </c>
      <c r="AD12" s="39">
        <f t="shared" si="1"/>
        <v>-1.026355943369375E-2</v>
      </c>
      <c r="AE12" s="40">
        <f t="shared" si="2"/>
        <v>-9.7122604357734524E-3</v>
      </c>
      <c r="AF12" s="20"/>
      <c r="AH12" s="26"/>
      <c r="AI12" s="37">
        <f t="shared" si="3"/>
        <v>1.0614326078119364E-2</v>
      </c>
      <c r="AJ12" s="38">
        <f t="shared" si="4"/>
        <v>7.8206316534889676E-3</v>
      </c>
      <c r="AK12" s="38">
        <f t="shared" si="5"/>
        <v>4.8582333677276964E-3</v>
      </c>
      <c r="AL12" s="38">
        <f t="shared" si="6"/>
        <v>1.2640579979551954E-2</v>
      </c>
      <c r="AM12" s="38">
        <f t="shared" si="7"/>
        <v>1.2076232102058984E-2</v>
      </c>
      <c r="AN12" s="39">
        <f t="shared" si="8"/>
        <v>1.026355943369375E-2</v>
      </c>
      <c r="AO12" s="40">
        <f t="shared" si="9"/>
        <v>9.7122604357734524E-3</v>
      </c>
      <c r="AP12" s="20"/>
      <c r="AR12" s="26"/>
      <c r="AS12" s="37">
        <f t="shared" si="10"/>
        <v>-4.4589879157892242E-3</v>
      </c>
      <c r="AT12" s="38">
        <f t="shared" si="11"/>
        <v>-7.176662052928497E-3</v>
      </c>
      <c r="AU12" s="38">
        <f t="shared" si="12"/>
        <v>-3.4604218279857307E-3</v>
      </c>
      <c r="AV12" s="38">
        <f t="shared" si="13"/>
        <v>-6.7321178120617886E-3</v>
      </c>
      <c r="AW12" s="38">
        <f t="shared" si="14"/>
        <v>-1.2076232102058984E-2</v>
      </c>
      <c r="AX12" s="39">
        <f t="shared" si="15"/>
        <v>-1.026355943369375E-2</v>
      </c>
      <c r="AY12" s="40">
        <f t="shared" si="16"/>
        <v>-7.361330190752996E-3</v>
      </c>
      <c r="AZ12" s="20"/>
      <c r="BB12" s="26"/>
      <c r="BC12" s="37">
        <f t="shared" si="17"/>
        <v>4.4589879157892242E-3</v>
      </c>
      <c r="BD12" s="38">
        <f t="shared" si="18"/>
        <v>7.176662052928497E-3</v>
      </c>
      <c r="BE12" s="38">
        <f t="shared" si="19"/>
        <v>3.4604218279857307E-3</v>
      </c>
      <c r="BF12" s="38">
        <f t="shared" si="20"/>
        <v>6.7321178120617886E-3</v>
      </c>
      <c r="BG12" s="38">
        <f t="shared" si="21"/>
        <v>1.2076232102058984E-2</v>
      </c>
      <c r="BH12" s="39">
        <f t="shared" si="22"/>
        <v>1.026355943369375E-2</v>
      </c>
      <c r="BI12" s="40">
        <f t="shared" si="23"/>
        <v>7.361330190752996E-3</v>
      </c>
      <c r="BJ12" s="20"/>
      <c r="BL12" s="26"/>
      <c r="BM12" s="48">
        <f t="shared" si="24"/>
        <v>-7.5366569969542944E-3</v>
      </c>
      <c r="BN12" s="49">
        <f t="shared" si="25"/>
        <v>-7.4986468532087323E-3</v>
      </c>
      <c r="BO12" s="49">
        <f t="shared" si="26"/>
        <v>-4.1593275978567138E-3</v>
      </c>
      <c r="BP12" s="49">
        <f t="shared" si="27"/>
        <v>-9.6863488958068705E-3</v>
      </c>
      <c r="BQ12" s="49">
        <f t="shared" si="28"/>
        <v>-1.2076232102058984E-2</v>
      </c>
      <c r="BR12" s="50">
        <f t="shared" si="29"/>
        <v>-1.026355943369375E-2</v>
      </c>
      <c r="BS12" s="51">
        <f t="shared" si="30"/>
        <v>-8.5367953132632225E-3</v>
      </c>
      <c r="BT12" s="20"/>
      <c r="BV12" s="26"/>
      <c r="BW12" s="48">
        <f t="shared" si="31"/>
        <v>7.5366569969542944E-3</v>
      </c>
      <c r="BX12" s="49">
        <f t="shared" si="32"/>
        <v>7.4986468532087323E-3</v>
      </c>
      <c r="BY12" s="49">
        <f t="shared" si="33"/>
        <v>4.1593275978567138E-3</v>
      </c>
      <c r="BZ12" s="49">
        <f t="shared" si="34"/>
        <v>9.6863488958068705E-3</v>
      </c>
      <c r="CA12" s="49">
        <f t="shared" si="35"/>
        <v>1.2076232102058984E-2</v>
      </c>
      <c r="CB12" s="50">
        <f t="shared" si="36"/>
        <v>1.026355943369375E-2</v>
      </c>
      <c r="CC12" s="51">
        <f t="shared" si="41"/>
        <v>8.5367953132632225E-3</v>
      </c>
      <c r="CD12" s="20"/>
    </row>
    <row r="13" spans="2:82" x14ac:dyDescent="0.3">
      <c r="B13" s="26"/>
      <c r="C13" s="10" t="s">
        <v>4</v>
      </c>
      <c r="D13" s="11">
        <v>6998.3</v>
      </c>
      <c r="E13" s="12">
        <v>6986.8</v>
      </c>
      <c r="F13" s="20"/>
      <c r="G13" s="2"/>
      <c r="H13" s="26"/>
      <c r="I13" s="29">
        <v>44795</v>
      </c>
      <c r="J13" s="5">
        <v>1979.32</v>
      </c>
      <c r="K13" s="5">
        <v>1992.59</v>
      </c>
      <c r="L13" s="5">
        <v>19572.419999999998</v>
      </c>
      <c r="M13" s="5">
        <v>19656.98</v>
      </c>
      <c r="N13" s="5">
        <v>4135.1623</v>
      </c>
      <c r="O13" s="5">
        <v>4181.3964999999998</v>
      </c>
      <c r="P13" s="5">
        <v>323.29000000000002</v>
      </c>
      <c r="Q13" s="5">
        <v>322.77</v>
      </c>
      <c r="R13" s="5">
        <v>7114.5</v>
      </c>
      <c r="S13" s="5">
        <v>7046.9</v>
      </c>
      <c r="T13" s="5">
        <v>11684.81</v>
      </c>
      <c r="U13" s="6">
        <v>11763.95</v>
      </c>
      <c r="V13" s="20"/>
      <c r="X13" s="26"/>
      <c r="Y13" s="37">
        <f t="shared" si="0"/>
        <v>-9.6765136473941785E-4</v>
      </c>
      <c r="Z13" s="38">
        <f t="shared" si="37"/>
        <v>-5.8691055442691015E-3</v>
      </c>
      <c r="AA13" s="38">
        <f t="shared" si="38"/>
        <v>7.3047846077802115E-3</v>
      </c>
      <c r="AB13" s="38">
        <f t="shared" si="39"/>
        <v>-1.2301478013403221E-2</v>
      </c>
      <c r="AC13" s="38">
        <f t="shared" si="40"/>
        <v>-9.501721835687732E-3</v>
      </c>
      <c r="AD13" s="39">
        <f t="shared" si="1"/>
        <v>6.7728957509793691E-3</v>
      </c>
      <c r="AE13" s="40">
        <f t="shared" si="2"/>
        <v>-2.4270460665566482E-3</v>
      </c>
      <c r="AF13" s="20"/>
      <c r="AH13" s="26"/>
      <c r="AI13" s="37">
        <f t="shared" si="3"/>
        <v>9.6765136473941785E-4</v>
      </c>
      <c r="AJ13" s="38">
        <f t="shared" si="4"/>
        <v>5.8691055442691015E-3</v>
      </c>
      <c r="AK13" s="38">
        <f t="shared" si="5"/>
        <v>7.3047846077802115E-3</v>
      </c>
      <c r="AL13" s="38">
        <f t="shared" si="6"/>
        <v>1.2301478013403221E-2</v>
      </c>
      <c r="AM13" s="38">
        <f t="shared" si="7"/>
        <v>9.501721835687732E-3</v>
      </c>
      <c r="AN13" s="39">
        <f t="shared" si="8"/>
        <v>6.7728957509793691E-3</v>
      </c>
      <c r="AO13" s="40">
        <f t="shared" si="9"/>
        <v>7.1196061861431752E-3</v>
      </c>
      <c r="AP13" s="20"/>
      <c r="AR13" s="26"/>
      <c r="AS13" s="37">
        <f t="shared" si="10"/>
        <v>6.7043226966837007E-3</v>
      </c>
      <c r="AT13" s="38">
        <f t="shared" si="11"/>
        <v>4.3203650851556079E-3</v>
      </c>
      <c r="AU13" s="38">
        <f t="shared" si="12"/>
        <v>1.1180746158379291E-2</v>
      </c>
      <c r="AV13" s="38">
        <f t="shared" si="13"/>
        <v>-1.6084629898853618E-3</v>
      </c>
      <c r="AW13" s="38">
        <f t="shared" si="14"/>
        <v>-9.501721835687732E-3</v>
      </c>
      <c r="AX13" s="39">
        <f t="shared" si="15"/>
        <v>6.7728957509793691E-3</v>
      </c>
      <c r="AY13" s="40">
        <f t="shared" si="16"/>
        <v>2.9780241442708129E-3</v>
      </c>
      <c r="AZ13" s="20"/>
      <c r="BB13" s="26"/>
      <c r="BC13" s="37">
        <f t="shared" si="17"/>
        <v>6.7043226966837007E-3</v>
      </c>
      <c r="BD13" s="38">
        <f t="shared" si="18"/>
        <v>4.3203650851556079E-3</v>
      </c>
      <c r="BE13" s="38">
        <f t="shared" si="19"/>
        <v>1.1180746158379291E-2</v>
      </c>
      <c r="BF13" s="38">
        <f t="shared" si="20"/>
        <v>1.6084629898853618E-3</v>
      </c>
      <c r="BG13" s="38">
        <f t="shared" si="21"/>
        <v>9.501721835687732E-3</v>
      </c>
      <c r="BH13" s="39">
        <f t="shared" si="22"/>
        <v>6.7728957509793691E-3</v>
      </c>
      <c r="BI13" s="40">
        <f t="shared" si="23"/>
        <v>6.6814190861285115E-3</v>
      </c>
      <c r="BJ13" s="20"/>
      <c r="BL13" s="26"/>
      <c r="BM13" s="48">
        <f t="shared" si="24"/>
        <v>2.8683356659721417E-3</v>
      </c>
      <c r="BN13" s="49">
        <f t="shared" si="25"/>
        <v>-7.7437022955674679E-4</v>
      </c>
      <c r="BO13" s="49">
        <f t="shared" si="26"/>
        <v>9.242765383079752E-3</v>
      </c>
      <c r="BP13" s="49">
        <f t="shared" si="27"/>
        <v>-6.9549705016442916E-3</v>
      </c>
      <c r="BQ13" s="49">
        <f t="shared" si="28"/>
        <v>-9.501721835687732E-3</v>
      </c>
      <c r="BR13" s="50">
        <f t="shared" si="29"/>
        <v>6.7728957509793691E-3</v>
      </c>
      <c r="BS13" s="51">
        <f t="shared" si="30"/>
        <v>2.7548903885708207E-4</v>
      </c>
      <c r="BT13" s="20"/>
      <c r="BV13" s="26"/>
      <c r="BW13" s="48">
        <f t="shared" si="31"/>
        <v>3.8359870307115591E-3</v>
      </c>
      <c r="BX13" s="49">
        <f t="shared" si="32"/>
        <v>5.0947353147123547E-3</v>
      </c>
      <c r="BY13" s="49">
        <f t="shared" si="33"/>
        <v>9.242765383079752E-3</v>
      </c>
      <c r="BZ13" s="49">
        <f t="shared" si="34"/>
        <v>6.9549705016442916E-3</v>
      </c>
      <c r="CA13" s="49">
        <f t="shared" si="35"/>
        <v>9.501721835687732E-3</v>
      </c>
      <c r="CB13" s="50">
        <f t="shared" si="36"/>
        <v>6.7728957509793691E-3</v>
      </c>
      <c r="CC13" s="51">
        <f t="shared" si="41"/>
        <v>6.9005126361358429E-3</v>
      </c>
      <c r="CD13" s="20"/>
    </row>
    <row r="14" spans="2:82" x14ac:dyDescent="0.3">
      <c r="B14" s="26"/>
      <c r="C14" s="13" t="s">
        <v>5</v>
      </c>
      <c r="D14" s="14">
        <v>11648.650000000001</v>
      </c>
      <c r="E14" s="15">
        <v>11601.1</v>
      </c>
      <c r="F14" s="20"/>
      <c r="G14" s="2"/>
      <c r="H14" s="26"/>
      <c r="I14" s="29">
        <v>44792</v>
      </c>
      <c r="J14" s="5">
        <v>2000.08</v>
      </c>
      <c r="K14" s="5">
        <v>1994.52</v>
      </c>
      <c r="L14" s="5">
        <v>19656.8</v>
      </c>
      <c r="M14" s="5">
        <v>19773.03</v>
      </c>
      <c r="N14" s="5">
        <v>4174.5457999999999</v>
      </c>
      <c r="O14" s="5">
        <v>4151.0738000000001</v>
      </c>
      <c r="P14" s="5">
        <v>329.06</v>
      </c>
      <c r="Q14" s="5">
        <v>326.79000000000002</v>
      </c>
      <c r="R14" s="5">
        <v>7112.8</v>
      </c>
      <c r="S14" s="5">
        <v>7114.5</v>
      </c>
      <c r="T14" s="5">
        <v>11814.34</v>
      </c>
      <c r="U14" s="6">
        <v>11684.81</v>
      </c>
      <c r="V14" s="20"/>
      <c r="X14" s="26"/>
      <c r="Y14" s="37">
        <f t="shared" si="0"/>
        <v>2.0195930670685665E-3</v>
      </c>
      <c r="Z14" s="38">
        <f t="shared" si="37"/>
        <v>4.614471529165525E-4</v>
      </c>
      <c r="AA14" s="38">
        <f t="shared" si="38"/>
        <v>-6.9438058365880653E-3</v>
      </c>
      <c r="AB14" s="38">
        <f t="shared" si="39"/>
        <v>-6.1131386861313589E-3</v>
      </c>
      <c r="AC14" s="38">
        <f t="shared" si="40"/>
        <v>2.3900573613764174E-4</v>
      </c>
      <c r="AD14" s="39">
        <f t="shared" si="1"/>
        <v>-1.0963794845924585E-2</v>
      </c>
      <c r="AE14" s="40">
        <f t="shared" si="2"/>
        <v>-3.5501155687535416E-3</v>
      </c>
      <c r="AF14" s="20"/>
      <c r="AH14" s="26"/>
      <c r="AI14" s="37">
        <f t="shared" si="3"/>
        <v>2.0195930670685665E-3</v>
      </c>
      <c r="AJ14" s="38">
        <f t="shared" si="4"/>
        <v>4.614471529165525E-4</v>
      </c>
      <c r="AK14" s="38">
        <f t="shared" si="5"/>
        <v>6.9438058365880653E-3</v>
      </c>
      <c r="AL14" s="38">
        <f t="shared" si="6"/>
        <v>6.1131386861313589E-3</v>
      </c>
      <c r="AM14" s="38">
        <f t="shared" si="7"/>
        <v>2.3900573613764174E-4</v>
      </c>
      <c r="AN14" s="39">
        <f t="shared" si="8"/>
        <v>1.0963794845924585E-2</v>
      </c>
      <c r="AO14" s="40">
        <f t="shared" si="9"/>
        <v>4.4567975541277951E-3</v>
      </c>
      <c r="AP14" s="20"/>
      <c r="AR14" s="26"/>
      <c r="AS14" s="37">
        <f t="shared" si="10"/>
        <v>-2.7798888044477947E-3</v>
      </c>
      <c r="AT14" s="38">
        <f t="shared" si="11"/>
        <v>5.9129665052297204E-3</v>
      </c>
      <c r="AU14" s="38">
        <f t="shared" si="12"/>
        <v>-5.6226476183348509E-3</v>
      </c>
      <c r="AV14" s="38">
        <f t="shared" si="13"/>
        <v>-6.8984379748373605E-3</v>
      </c>
      <c r="AW14" s="38">
        <f t="shared" si="14"/>
        <v>2.3900573613764174E-4</v>
      </c>
      <c r="AX14" s="39">
        <f t="shared" si="15"/>
        <v>-1.0963794845924585E-2</v>
      </c>
      <c r="AY14" s="40">
        <f t="shared" si="16"/>
        <v>-3.3521328336962048E-3</v>
      </c>
      <c r="AZ14" s="20"/>
      <c r="BB14" s="26"/>
      <c r="BC14" s="37">
        <f t="shared" si="17"/>
        <v>2.7798888044477947E-3</v>
      </c>
      <c r="BD14" s="38">
        <f t="shared" si="18"/>
        <v>5.9129665052297204E-3</v>
      </c>
      <c r="BE14" s="38">
        <f t="shared" si="19"/>
        <v>5.6226476183348509E-3</v>
      </c>
      <c r="BF14" s="38">
        <f t="shared" si="20"/>
        <v>6.8984379748373605E-3</v>
      </c>
      <c r="BG14" s="38">
        <f t="shared" si="21"/>
        <v>2.3900573613764174E-4</v>
      </c>
      <c r="BH14" s="39">
        <f t="shared" si="22"/>
        <v>1.0963794845924585E-2</v>
      </c>
      <c r="BI14" s="40">
        <f t="shared" si="23"/>
        <v>5.402790247485325E-3</v>
      </c>
      <c r="BJ14" s="20"/>
      <c r="BL14" s="26"/>
      <c r="BM14" s="48">
        <f t="shared" si="24"/>
        <v>-3.8014786868961412E-4</v>
      </c>
      <c r="BN14" s="49">
        <f t="shared" si="25"/>
        <v>3.1872068290731363E-3</v>
      </c>
      <c r="BO14" s="49">
        <f t="shared" si="26"/>
        <v>-6.2832267274614585E-3</v>
      </c>
      <c r="BP14" s="49">
        <f t="shared" si="27"/>
        <v>-6.5057883304843597E-3</v>
      </c>
      <c r="BQ14" s="49">
        <f t="shared" si="28"/>
        <v>2.3900573613764174E-4</v>
      </c>
      <c r="BR14" s="50">
        <f t="shared" si="29"/>
        <v>-1.0963794845924585E-2</v>
      </c>
      <c r="BS14" s="51">
        <f t="shared" si="30"/>
        <v>-3.4511242012248734E-3</v>
      </c>
      <c r="BT14" s="20"/>
      <c r="BV14" s="26"/>
      <c r="BW14" s="48">
        <f t="shared" si="31"/>
        <v>2.3997409357581806E-3</v>
      </c>
      <c r="BX14" s="49">
        <f t="shared" si="32"/>
        <v>3.1872068290731363E-3</v>
      </c>
      <c r="BY14" s="49">
        <f t="shared" si="33"/>
        <v>6.2832267274614585E-3</v>
      </c>
      <c r="BZ14" s="49">
        <f t="shared" si="34"/>
        <v>6.5057883304843597E-3</v>
      </c>
      <c r="CA14" s="49">
        <f t="shared" si="35"/>
        <v>2.3900573613764174E-4</v>
      </c>
      <c r="CB14" s="50">
        <f t="shared" si="36"/>
        <v>1.0963794845924585E-2</v>
      </c>
      <c r="CC14" s="51">
        <f t="shared" si="41"/>
        <v>4.9297939008065596E-3</v>
      </c>
      <c r="CD14" s="20"/>
    </row>
    <row r="15" spans="2:82" x14ac:dyDescent="0.3">
      <c r="B15" s="26"/>
      <c r="C15" s="19"/>
      <c r="D15" s="19"/>
      <c r="E15" s="19"/>
      <c r="F15" s="20"/>
      <c r="G15" s="2"/>
      <c r="H15" s="26"/>
      <c r="I15" s="29">
        <v>44791</v>
      </c>
      <c r="J15" s="5">
        <v>1992.38</v>
      </c>
      <c r="K15" s="5">
        <v>1990.5</v>
      </c>
      <c r="L15" s="5">
        <v>19991.939999999999</v>
      </c>
      <c r="M15" s="5">
        <v>19763.91</v>
      </c>
      <c r="N15" s="5">
        <v>4205.7851000000001</v>
      </c>
      <c r="O15" s="5">
        <v>4180.0995999999996</v>
      </c>
      <c r="P15" s="5">
        <v>327.47000000000003</v>
      </c>
      <c r="Q15" s="5">
        <v>328.8</v>
      </c>
      <c r="R15" s="5">
        <v>7127.7</v>
      </c>
      <c r="S15" s="5">
        <v>7112.8</v>
      </c>
      <c r="T15" s="5">
        <v>11852.93</v>
      </c>
      <c r="U15" s="6">
        <v>11814.34</v>
      </c>
      <c r="V15" s="20"/>
      <c r="X15" s="26"/>
      <c r="Y15" s="37">
        <f t="shared" si="0"/>
        <v>-8.2162840871155361E-3</v>
      </c>
      <c r="Z15" s="38">
        <f t="shared" si="37"/>
        <v>-7.9578565889235949E-3</v>
      </c>
      <c r="AA15" s="38">
        <f t="shared" si="38"/>
        <v>-8.7406596782810195E-3</v>
      </c>
      <c r="AB15" s="38">
        <f t="shared" si="39"/>
        <v>-3.3645539692643859E-3</v>
      </c>
      <c r="AC15" s="38">
        <f t="shared" si="40"/>
        <v>-2.0904359049903386E-3</v>
      </c>
      <c r="AD15" s="39">
        <f t="shared" si="1"/>
        <v>-3.2557350798494669E-3</v>
      </c>
      <c r="AE15" s="40">
        <f t="shared" si="2"/>
        <v>-5.6042542180707242E-3</v>
      </c>
      <c r="AF15" s="20"/>
      <c r="AH15" s="26"/>
      <c r="AI15" s="37">
        <f t="shared" si="3"/>
        <v>8.2162840871155361E-3</v>
      </c>
      <c r="AJ15" s="38">
        <f t="shared" si="4"/>
        <v>7.9578565889235949E-3</v>
      </c>
      <c r="AK15" s="38">
        <f t="shared" si="5"/>
        <v>8.7406596782810195E-3</v>
      </c>
      <c r="AL15" s="38">
        <f t="shared" si="6"/>
        <v>3.3645539692643859E-3</v>
      </c>
      <c r="AM15" s="38">
        <f t="shared" si="7"/>
        <v>2.0904359049903386E-3</v>
      </c>
      <c r="AN15" s="39">
        <f t="shared" si="8"/>
        <v>3.2557350798494669E-3</v>
      </c>
      <c r="AO15" s="40">
        <f t="shared" si="9"/>
        <v>5.6042542180707242E-3</v>
      </c>
      <c r="AP15" s="20"/>
      <c r="AR15" s="26"/>
      <c r="AS15" s="37">
        <f t="shared" si="10"/>
        <v>-9.4359509732084689E-4</v>
      </c>
      <c r="AT15" s="38">
        <f t="shared" si="11"/>
        <v>-1.1406096656952695E-2</v>
      </c>
      <c r="AU15" s="38">
        <f t="shared" si="12"/>
        <v>-6.1071831749084137E-3</v>
      </c>
      <c r="AV15" s="38">
        <f t="shared" si="13"/>
        <v>4.0614407426634008E-3</v>
      </c>
      <c r="AW15" s="38">
        <f t="shared" si="14"/>
        <v>-2.0904359049903386E-3</v>
      </c>
      <c r="AX15" s="39">
        <f t="shared" si="15"/>
        <v>-3.2557350798494669E-3</v>
      </c>
      <c r="AY15" s="40">
        <f t="shared" si="16"/>
        <v>-3.2902675285597267E-3</v>
      </c>
      <c r="AZ15" s="20"/>
      <c r="BB15" s="26"/>
      <c r="BC15" s="37">
        <f t="shared" si="17"/>
        <v>9.4359509732084689E-4</v>
      </c>
      <c r="BD15" s="38">
        <f t="shared" si="18"/>
        <v>1.1406096656952695E-2</v>
      </c>
      <c r="BE15" s="38">
        <f t="shared" si="19"/>
        <v>6.1071831749084137E-3</v>
      </c>
      <c r="BF15" s="38">
        <f t="shared" si="20"/>
        <v>4.0614407426634008E-3</v>
      </c>
      <c r="BG15" s="38">
        <f t="shared" si="21"/>
        <v>2.0904359049903386E-3</v>
      </c>
      <c r="BH15" s="39">
        <f t="shared" si="22"/>
        <v>3.2557350798494669E-3</v>
      </c>
      <c r="BI15" s="40">
        <f t="shared" si="23"/>
        <v>4.6440811094475261E-3</v>
      </c>
      <c r="BJ15" s="20"/>
      <c r="BL15" s="26"/>
      <c r="BM15" s="48">
        <f t="shared" si="24"/>
        <v>-4.579939592218191E-3</v>
      </c>
      <c r="BN15" s="49">
        <f t="shared" si="25"/>
        <v>-9.6819766229381439E-3</v>
      </c>
      <c r="BO15" s="49">
        <f t="shared" si="26"/>
        <v>-7.4239214265947161E-3</v>
      </c>
      <c r="BP15" s="49">
        <f t="shared" si="27"/>
        <v>3.4844338669950741E-4</v>
      </c>
      <c r="BQ15" s="49">
        <f t="shared" si="28"/>
        <v>-2.0904359049903386E-3</v>
      </c>
      <c r="BR15" s="50">
        <f t="shared" si="29"/>
        <v>-3.2557350798494669E-3</v>
      </c>
      <c r="BS15" s="51">
        <f t="shared" si="30"/>
        <v>-4.4472608733152246E-3</v>
      </c>
      <c r="BT15" s="20"/>
      <c r="BV15" s="26"/>
      <c r="BW15" s="48">
        <f t="shared" si="31"/>
        <v>4.579939592218191E-3</v>
      </c>
      <c r="BX15" s="49">
        <f t="shared" si="32"/>
        <v>9.6819766229381439E-3</v>
      </c>
      <c r="BY15" s="49">
        <f t="shared" si="33"/>
        <v>7.4239214265947161E-3</v>
      </c>
      <c r="BZ15" s="49">
        <f t="shared" si="34"/>
        <v>3.7129973559638933E-3</v>
      </c>
      <c r="CA15" s="49">
        <f t="shared" si="35"/>
        <v>2.0904359049903386E-3</v>
      </c>
      <c r="CB15" s="50">
        <f t="shared" si="36"/>
        <v>3.2557350798494669E-3</v>
      </c>
      <c r="CC15" s="51">
        <f t="shared" si="41"/>
        <v>5.1241676637591247E-3</v>
      </c>
      <c r="CD15" s="20"/>
    </row>
    <row r="16" spans="2:82" ht="18" x14ac:dyDescent="0.35">
      <c r="B16" s="26"/>
      <c r="C16" s="211" t="s">
        <v>14</v>
      </c>
      <c r="D16" s="212"/>
      <c r="E16" s="213"/>
      <c r="F16" s="20"/>
      <c r="G16" s="2"/>
      <c r="H16" s="26"/>
      <c r="I16" s="29">
        <v>44790</v>
      </c>
      <c r="J16" s="5">
        <v>1989.68</v>
      </c>
      <c r="K16" s="5">
        <v>2006.99</v>
      </c>
      <c r="L16" s="5">
        <v>19995.77</v>
      </c>
      <c r="M16" s="5">
        <v>19922.45</v>
      </c>
      <c r="N16" s="5">
        <v>4182.5667999999996</v>
      </c>
      <c r="O16" s="5">
        <v>4216.9585999999999</v>
      </c>
      <c r="P16" s="5">
        <v>332.11</v>
      </c>
      <c r="Q16" s="5">
        <v>329.91</v>
      </c>
      <c r="R16" s="5">
        <v>7105.4</v>
      </c>
      <c r="S16" s="5">
        <v>7127.7</v>
      </c>
      <c r="T16" s="5">
        <v>11847.15</v>
      </c>
      <c r="U16" s="6">
        <v>11852.93</v>
      </c>
      <c r="V16" s="20"/>
      <c r="X16" s="26"/>
      <c r="Y16" s="37">
        <f t="shared" si="0"/>
        <v>1.2628912793396422E-2</v>
      </c>
      <c r="Z16" s="38">
        <f t="shared" si="37"/>
        <v>4.6357836304847418E-3</v>
      </c>
      <c r="AA16" s="38">
        <f t="shared" si="38"/>
        <v>9.3640800251420728E-3</v>
      </c>
      <c r="AB16" s="38">
        <f t="shared" si="39"/>
        <v>-5.6362649948759657E-3</v>
      </c>
      <c r="AC16" s="38">
        <f t="shared" si="40"/>
        <v>3.13845807414082E-3</v>
      </c>
      <c r="AD16" s="39">
        <f t="shared" si="1"/>
        <v>4.8788105156097924E-4</v>
      </c>
      <c r="AE16" s="40">
        <f t="shared" si="2"/>
        <v>4.1031417633081782E-3</v>
      </c>
      <c r="AF16" s="20"/>
      <c r="AH16" s="26"/>
      <c r="AI16" s="37">
        <f t="shared" si="3"/>
        <v>1.2628912793396422E-2</v>
      </c>
      <c r="AJ16" s="38">
        <f t="shared" si="4"/>
        <v>4.6357836304847418E-3</v>
      </c>
      <c r="AK16" s="38">
        <f t="shared" si="5"/>
        <v>9.3640800251420728E-3</v>
      </c>
      <c r="AL16" s="38">
        <f t="shared" si="6"/>
        <v>5.6362649948759657E-3</v>
      </c>
      <c r="AM16" s="38">
        <f t="shared" si="7"/>
        <v>3.13845807414082E-3</v>
      </c>
      <c r="AN16" s="39">
        <f t="shared" si="8"/>
        <v>4.8788105156097924E-4</v>
      </c>
      <c r="AO16" s="40">
        <f t="shared" si="9"/>
        <v>5.9818967616001679E-3</v>
      </c>
      <c r="AP16" s="20"/>
      <c r="AR16" s="26"/>
      <c r="AS16" s="37">
        <f t="shared" si="10"/>
        <v>8.6998914398294918E-3</v>
      </c>
      <c r="AT16" s="38">
        <f t="shared" si="11"/>
        <v>-3.6667755230231046E-3</v>
      </c>
      <c r="AU16" s="38">
        <f t="shared" si="12"/>
        <v>8.2226540888720133E-3</v>
      </c>
      <c r="AV16" s="38">
        <f t="shared" si="13"/>
        <v>-6.6243112221853863E-3</v>
      </c>
      <c r="AW16" s="38">
        <f t="shared" si="14"/>
        <v>3.13845807414082E-3</v>
      </c>
      <c r="AX16" s="39">
        <f t="shared" si="15"/>
        <v>4.8788105156097924E-4</v>
      </c>
      <c r="AY16" s="40">
        <f t="shared" si="16"/>
        <v>1.709632984865802E-3</v>
      </c>
      <c r="AZ16" s="20"/>
      <c r="BB16" s="26"/>
      <c r="BC16" s="37">
        <f t="shared" si="17"/>
        <v>8.6998914398294918E-3</v>
      </c>
      <c r="BD16" s="38">
        <f t="shared" si="18"/>
        <v>3.6667755230231046E-3</v>
      </c>
      <c r="BE16" s="38">
        <f t="shared" si="19"/>
        <v>8.2226540888720133E-3</v>
      </c>
      <c r="BF16" s="38">
        <f t="shared" si="20"/>
        <v>6.6243112221853863E-3</v>
      </c>
      <c r="BG16" s="38">
        <f t="shared" si="21"/>
        <v>3.13845807414082E-3</v>
      </c>
      <c r="BH16" s="39">
        <f t="shared" si="22"/>
        <v>4.8788105156097924E-4</v>
      </c>
      <c r="BI16" s="40">
        <f t="shared" si="23"/>
        <v>5.1399952332686323E-3</v>
      </c>
      <c r="BJ16" s="20"/>
      <c r="BL16" s="26"/>
      <c r="BM16" s="48">
        <f t="shared" si="24"/>
        <v>1.0664402116612957E-2</v>
      </c>
      <c r="BN16" s="49">
        <f t="shared" si="25"/>
        <v>4.8450405373081859E-4</v>
      </c>
      <c r="BO16" s="49">
        <f t="shared" si="26"/>
        <v>8.793367057007043E-3</v>
      </c>
      <c r="BP16" s="49">
        <f t="shared" si="27"/>
        <v>-6.130288108530676E-3</v>
      </c>
      <c r="BQ16" s="49">
        <f t="shared" si="28"/>
        <v>3.13845807414082E-3</v>
      </c>
      <c r="BR16" s="50">
        <f t="shared" si="29"/>
        <v>4.8788105156097924E-4</v>
      </c>
      <c r="BS16" s="51">
        <f t="shared" si="30"/>
        <v>2.9063873740869904E-3</v>
      </c>
      <c r="BT16" s="20"/>
      <c r="BV16" s="26"/>
      <c r="BW16" s="48">
        <f t="shared" si="31"/>
        <v>1.0664402116612957E-2</v>
      </c>
      <c r="BX16" s="49">
        <f t="shared" si="32"/>
        <v>4.1512795767539232E-3</v>
      </c>
      <c r="BY16" s="49">
        <f t="shared" si="33"/>
        <v>8.793367057007043E-3</v>
      </c>
      <c r="BZ16" s="49">
        <f t="shared" si="34"/>
        <v>6.130288108530676E-3</v>
      </c>
      <c r="CA16" s="49">
        <f t="shared" si="35"/>
        <v>3.13845807414082E-3</v>
      </c>
      <c r="CB16" s="50">
        <f t="shared" si="36"/>
        <v>4.8788105156097924E-4</v>
      </c>
      <c r="CC16" s="51">
        <f t="shared" si="41"/>
        <v>5.5609459974344001E-3</v>
      </c>
      <c r="CD16" s="20"/>
    </row>
    <row r="17" spans="2:82" ht="18" x14ac:dyDescent="0.35">
      <c r="B17" s="26"/>
      <c r="C17" s="222" t="s">
        <v>7</v>
      </c>
      <c r="D17" s="223"/>
      <c r="E17" s="224"/>
      <c r="F17" s="20"/>
      <c r="G17" s="2"/>
      <c r="H17" s="26"/>
      <c r="I17" s="29">
        <v>44789</v>
      </c>
      <c r="J17" s="5">
        <v>1982.17</v>
      </c>
      <c r="K17" s="5">
        <v>1981.96</v>
      </c>
      <c r="L17" s="5">
        <v>20107.14</v>
      </c>
      <c r="M17" s="5">
        <v>19830.52</v>
      </c>
      <c r="N17" s="5">
        <v>4190.5268999999998</v>
      </c>
      <c r="O17" s="5">
        <v>4177.8370000000004</v>
      </c>
      <c r="P17" s="5">
        <v>332.68</v>
      </c>
      <c r="Q17" s="5">
        <v>331.78</v>
      </c>
      <c r="R17" s="5">
        <v>7064.3</v>
      </c>
      <c r="S17" s="5">
        <v>7105.4</v>
      </c>
      <c r="T17" s="5">
        <v>11789.03</v>
      </c>
      <c r="U17" s="6">
        <v>11847.15</v>
      </c>
      <c r="V17" s="20"/>
      <c r="X17" s="26"/>
      <c r="Y17" s="37">
        <f t="shared" si="0"/>
        <v>-1.5113654683217798E-3</v>
      </c>
      <c r="Z17" s="38">
        <f t="shared" si="37"/>
        <v>-1.04955575758725E-2</v>
      </c>
      <c r="AA17" s="38">
        <f t="shared" si="38"/>
        <v>-1.8736265371876171E-3</v>
      </c>
      <c r="AB17" s="38" t="str">
        <f t="shared" si="39"/>
        <v/>
      </c>
      <c r="AC17" s="38">
        <f t="shared" si="40"/>
        <v>5.8179862123634973E-3</v>
      </c>
      <c r="AD17" s="39">
        <f t="shared" si="1"/>
        <v>4.9300069641012856E-3</v>
      </c>
      <c r="AE17" s="40">
        <f t="shared" si="2"/>
        <v>-6.2651128098342268E-4</v>
      </c>
      <c r="AF17" s="20"/>
      <c r="AH17" s="26"/>
      <c r="AI17" s="37">
        <f t="shared" si="3"/>
        <v>1.5113654683217798E-3</v>
      </c>
      <c r="AJ17" s="38">
        <f t="shared" si="4"/>
        <v>1.04955575758725E-2</v>
      </c>
      <c r="AK17" s="38">
        <f t="shared" si="5"/>
        <v>1.8736265371876171E-3</v>
      </c>
      <c r="AL17" s="38" t="str">
        <f t="shared" si="6"/>
        <v/>
      </c>
      <c r="AM17" s="38">
        <f t="shared" si="7"/>
        <v>5.8179862123634973E-3</v>
      </c>
      <c r="AN17" s="39">
        <f t="shared" si="8"/>
        <v>4.9300069641012856E-3</v>
      </c>
      <c r="AO17" s="40">
        <f t="shared" si="9"/>
        <v>4.9257085515693353E-3</v>
      </c>
      <c r="AP17" s="20"/>
      <c r="AR17" s="26"/>
      <c r="AS17" s="37">
        <f t="shared" si="10"/>
        <v>-1.0594449517449884E-4</v>
      </c>
      <c r="AT17" s="38">
        <f t="shared" si="11"/>
        <v>-1.3757302132476274E-2</v>
      </c>
      <c r="AU17" s="38">
        <f t="shared" si="12"/>
        <v>-3.0282349458249265E-3</v>
      </c>
      <c r="AV17" s="38">
        <f t="shared" si="13"/>
        <v>-2.7053023926897741E-3</v>
      </c>
      <c r="AW17" s="38">
        <f t="shared" si="14"/>
        <v>5.8179862123634973E-3</v>
      </c>
      <c r="AX17" s="39">
        <f t="shared" si="15"/>
        <v>4.9300069641012856E-3</v>
      </c>
      <c r="AY17" s="40">
        <f t="shared" si="16"/>
        <v>-1.4747984649501145E-3</v>
      </c>
      <c r="AZ17" s="20"/>
      <c r="BB17" s="26"/>
      <c r="BC17" s="37">
        <f t="shared" si="17"/>
        <v>1.0594449517449884E-4</v>
      </c>
      <c r="BD17" s="38">
        <f t="shared" si="18"/>
        <v>1.3757302132476274E-2</v>
      </c>
      <c r="BE17" s="38">
        <f t="shared" si="19"/>
        <v>3.0282349458249265E-3</v>
      </c>
      <c r="BF17" s="38">
        <f t="shared" si="20"/>
        <v>2.7053023926897741E-3</v>
      </c>
      <c r="BG17" s="38">
        <f t="shared" si="21"/>
        <v>5.8179862123634973E-3</v>
      </c>
      <c r="BH17" s="39">
        <f t="shared" si="22"/>
        <v>4.9300069641012856E-3</v>
      </c>
      <c r="BI17" s="40">
        <f t="shared" si="23"/>
        <v>5.0574628571050419E-3</v>
      </c>
      <c r="BJ17" s="20"/>
      <c r="BL17" s="26"/>
      <c r="BM17" s="48">
        <f t="shared" si="24"/>
        <v>-8.0865498174813929E-4</v>
      </c>
      <c r="BN17" s="49">
        <f t="shared" si="25"/>
        <v>-1.2126429854174387E-2</v>
      </c>
      <c r="BO17" s="49">
        <f t="shared" si="26"/>
        <v>-2.4509307415062718E-3</v>
      </c>
      <c r="BP17" s="49">
        <f t="shared" si="27"/>
        <v>-2.7053023926897741E-3</v>
      </c>
      <c r="BQ17" s="49">
        <f t="shared" si="28"/>
        <v>5.8179862123634973E-3</v>
      </c>
      <c r="BR17" s="50">
        <f t="shared" si="29"/>
        <v>4.9300069641012856E-3</v>
      </c>
      <c r="BS17" s="51">
        <f t="shared" si="30"/>
        <v>-1.2238874656089647E-3</v>
      </c>
      <c r="BT17" s="20"/>
      <c r="BV17" s="26"/>
      <c r="BW17" s="48">
        <f t="shared" si="31"/>
        <v>8.0865498174813929E-4</v>
      </c>
      <c r="BX17" s="49">
        <f t="shared" si="32"/>
        <v>1.2126429854174387E-2</v>
      </c>
      <c r="BY17" s="49">
        <f t="shared" si="33"/>
        <v>2.4509307415062718E-3</v>
      </c>
      <c r="BZ17" s="49">
        <f t="shared" si="34"/>
        <v>2.7053023926897741E-3</v>
      </c>
      <c r="CA17" s="49">
        <f t="shared" si="35"/>
        <v>5.8179862123634973E-3</v>
      </c>
      <c r="CB17" s="50">
        <f t="shared" si="36"/>
        <v>4.9300069641012856E-3</v>
      </c>
      <c r="CC17" s="51">
        <f t="shared" si="41"/>
        <v>4.806551857763893E-3</v>
      </c>
      <c r="CD17" s="20"/>
    </row>
    <row r="18" spans="2:82" x14ac:dyDescent="0.3">
      <c r="B18" s="26"/>
      <c r="C18" s="16" t="s">
        <v>10</v>
      </c>
      <c r="D18" s="229">
        <f>AE42</f>
        <v>5.8333417685170572E-4</v>
      </c>
      <c r="E18" s="230"/>
      <c r="F18" s="20"/>
      <c r="G18" s="2"/>
      <c r="H18" s="26"/>
      <c r="I18" s="29">
        <v>44788</v>
      </c>
      <c r="J18" s="5">
        <v>1975.34</v>
      </c>
      <c r="K18" s="5">
        <v>1984.96</v>
      </c>
      <c r="L18" s="5">
        <v>20038.48</v>
      </c>
      <c r="M18" s="5">
        <v>20040.86</v>
      </c>
      <c r="N18" s="5">
        <v>4180.0006000000003</v>
      </c>
      <c r="O18" s="5">
        <v>4185.6794</v>
      </c>
      <c r="P18" s="5"/>
      <c r="Q18" s="5"/>
      <c r="R18" s="5">
        <v>7032.5</v>
      </c>
      <c r="S18" s="5">
        <v>7064.3</v>
      </c>
      <c r="T18" s="5">
        <v>11730.52</v>
      </c>
      <c r="U18" s="6">
        <v>11789.03</v>
      </c>
      <c r="V18" s="20"/>
      <c r="X18" s="26"/>
      <c r="Y18" s="37">
        <f t="shared" si="0"/>
        <v>5.970058484274102E-3</v>
      </c>
      <c r="Z18" s="38">
        <f t="shared" si="37"/>
        <v>-6.6793486395956307E-3</v>
      </c>
      <c r="AA18" s="38">
        <f t="shared" si="38"/>
        <v>-1.3057507816466825E-3</v>
      </c>
      <c r="AB18" s="38" t="str">
        <f t="shared" si="39"/>
        <v/>
      </c>
      <c r="AC18" s="38">
        <f t="shared" si="40"/>
        <v>4.5218627799502569E-3</v>
      </c>
      <c r="AD18" s="39">
        <f t="shared" si="1"/>
        <v>4.9878436761541869E-3</v>
      </c>
      <c r="AE18" s="40">
        <f t="shared" si="2"/>
        <v>1.4989331038272465E-3</v>
      </c>
      <c r="AF18" s="20"/>
      <c r="AH18" s="26"/>
      <c r="AI18" s="37">
        <f t="shared" si="3"/>
        <v>5.970058484274102E-3</v>
      </c>
      <c r="AJ18" s="38">
        <f t="shared" si="4"/>
        <v>6.6793486395956307E-3</v>
      </c>
      <c r="AK18" s="38">
        <f t="shared" si="5"/>
        <v>1.3057507816466825E-3</v>
      </c>
      <c r="AL18" s="38" t="str">
        <f t="shared" si="6"/>
        <v/>
      </c>
      <c r="AM18" s="38">
        <f t="shared" si="7"/>
        <v>4.5218627799502569E-3</v>
      </c>
      <c r="AN18" s="39">
        <f t="shared" si="8"/>
        <v>4.9878436761541869E-3</v>
      </c>
      <c r="AO18" s="40">
        <f t="shared" si="9"/>
        <v>4.6929728723241722E-3</v>
      </c>
      <c r="AP18" s="20"/>
      <c r="AR18" s="26"/>
      <c r="AS18" s="37">
        <f t="shared" si="10"/>
        <v>4.870047687993013E-3</v>
      </c>
      <c r="AT18" s="38">
        <f t="shared" si="11"/>
        <v>1.1877148366547855E-4</v>
      </c>
      <c r="AU18" s="38">
        <f t="shared" si="12"/>
        <v>1.3585643982921157E-3</v>
      </c>
      <c r="AV18" s="38" t="str">
        <f t="shared" si="13"/>
        <v/>
      </c>
      <c r="AW18" s="38">
        <f t="shared" si="14"/>
        <v>4.5218627799502569E-3</v>
      </c>
      <c r="AX18" s="39">
        <f t="shared" si="15"/>
        <v>4.9878436761541869E-3</v>
      </c>
      <c r="AY18" s="40">
        <f t="shared" si="16"/>
        <v>3.1714180052110101E-3</v>
      </c>
      <c r="AZ18" s="20"/>
      <c r="BB18" s="26"/>
      <c r="BC18" s="37">
        <f t="shared" si="17"/>
        <v>4.870047687993013E-3</v>
      </c>
      <c r="BD18" s="38">
        <f t="shared" si="18"/>
        <v>1.1877148366547855E-4</v>
      </c>
      <c r="BE18" s="38">
        <f t="shared" si="19"/>
        <v>1.3585643982921157E-3</v>
      </c>
      <c r="BF18" s="38" t="str">
        <f t="shared" si="20"/>
        <v/>
      </c>
      <c r="BG18" s="38">
        <f t="shared" si="21"/>
        <v>4.5218627799502569E-3</v>
      </c>
      <c r="BH18" s="39">
        <f t="shared" si="22"/>
        <v>4.9878436761541869E-3</v>
      </c>
      <c r="BI18" s="40">
        <f t="shared" si="23"/>
        <v>3.1714180052110101E-3</v>
      </c>
      <c r="BJ18" s="20"/>
      <c r="BL18" s="26"/>
      <c r="BM18" s="48">
        <f t="shared" si="24"/>
        <v>5.4200530861335579E-3</v>
      </c>
      <c r="BN18" s="49">
        <f t="shared" si="25"/>
        <v>-3.2802885779650761E-3</v>
      </c>
      <c r="BO18" s="49">
        <f t="shared" si="26"/>
        <v>2.6406808322716573E-5</v>
      </c>
      <c r="BP18" s="49" t="str">
        <f t="shared" si="27"/>
        <v/>
      </c>
      <c r="BQ18" s="49">
        <f t="shared" si="28"/>
        <v>4.5218627799502569E-3</v>
      </c>
      <c r="BR18" s="50">
        <f t="shared" si="29"/>
        <v>4.9878436761541869E-3</v>
      </c>
      <c r="BS18" s="51">
        <f t="shared" si="30"/>
        <v>2.3351755545191282E-3</v>
      </c>
      <c r="BT18" s="20"/>
      <c r="BV18" s="26"/>
      <c r="BW18" s="48">
        <f t="shared" si="31"/>
        <v>5.4200530861335579E-3</v>
      </c>
      <c r="BX18" s="49">
        <f t="shared" si="32"/>
        <v>3.3990600616305546E-3</v>
      </c>
      <c r="BY18" s="49">
        <f t="shared" si="33"/>
        <v>1.3321575899693991E-3</v>
      </c>
      <c r="BZ18" s="49" t="str">
        <f t="shared" si="34"/>
        <v/>
      </c>
      <c r="CA18" s="49">
        <f t="shared" si="35"/>
        <v>4.5218627799502569E-3</v>
      </c>
      <c r="CB18" s="50">
        <f t="shared" si="36"/>
        <v>4.9878436761541869E-3</v>
      </c>
      <c r="CC18" s="51">
        <f t="shared" si="41"/>
        <v>3.9321954387675911E-3</v>
      </c>
      <c r="CD18" s="20"/>
    </row>
    <row r="19" spans="2:82" x14ac:dyDescent="0.3">
      <c r="B19" s="26"/>
      <c r="C19" s="17" t="s">
        <v>11</v>
      </c>
      <c r="D19" s="227">
        <f>AVERAGE(AO7:AO36)</f>
        <v>6.8527369105809309E-3</v>
      </c>
      <c r="E19" s="228"/>
      <c r="F19" s="20"/>
      <c r="G19" s="2"/>
      <c r="H19" s="26"/>
      <c r="I19" s="29">
        <v>44785</v>
      </c>
      <c r="J19" s="5">
        <v>1954.3</v>
      </c>
      <c r="K19" s="5">
        <v>1973.18</v>
      </c>
      <c r="L19" s="5">
        <v>20158.29</v>
      </c>
      <c r="M19" s="5">
        <v>20175.62</v>
      </c>
      <c r="N19" s="5">
        <v>4185.4202999999998</v>
      </c>
      <c r="O19" s="5">
        <v>4191.152</v>
      </c>
      <c r="P19" s="5">
        <v>329.23</v>
      </c>
      <c r="Q19" s="5">
        <v>330.67</v>
      </c>
      <c r="R19" s="5">
        <v>7071</v>
      </c>
      <c r="S19" s="5">
        <v>7032.5</v>
      </c>
      <c r="T19" s="5">
        <v>11760.01</v>
      </c>
      <c r="U19" s="6">
        <v>11730.52</v>
      </c>
      <c r="V19" s="20"/>
      <c r="X19" s="26"/>
      <c r="Y19" s="37" t="str">
        <f t="shared" si="0"/>
        <v/>
      </c>
      <c r="Z19" s="38">
        <f t="shared" si="37"/>
        <v>4.6403746956916415E-3</v>
      </c>
      <c r="AA19" s="38">
        <f t="shared" si="38"/>
        <v>-5.7011460572195104E-4</v>
      </c>
      <c r="AB19" s="38">
        <f t="shared" si="39"/>
        <v>2.273278370514064E-3</v>
      </c>
      <c r="AC19" s="38">
        <f t="shared" si="40"/>
        <v>-5.4447744307735821E-3</v>
      </c>
      <c r="AD19" s="39">
        <f t="shared" si="1"/>
        <v>-2.507650928868239E-3</v>
      </c>
      <c r="AE19" s="40">
        <f t="shared" si="2"/>
        <v>-3.217773798316133E-4</v>
      </c>
      <c r="AF19" s="20"/>
      <c r="AH19" s="26"/>
      <c r="AI19" s="37" t="str">
        <f t="shared" si="3"/>
        <v/>
      </c>
      <c r="AJ19" s="38">
        <f t="shared" si="4"/>
        <v>4.6403746956916415E-3</v>
      </c>
      <c r="AK19" s="38">
        <f t="shared" si="5"/>
        <v>5.7011460572195104E-4</v>
      </c>
      <c r="AL19" s="38">
        <f t="shared" si="6"/>
        <v>2.273278370514064E-3</v>
      </c>
      <c r="AM19" s="38">
        <f t="shared" si="7"/>
        <v>5.4447744307735821E-3</v>
      </c>
      <c r="AN19" s="39">
        <f t="shared" si="8"/>
        <v>2.507650928868239E-3</v>
      </c>
      <c r="AO19" s="40">
        <f t="shared" si="9"/>
        <v>3.0872386063138953E-3</v>
      </c>
      <c r="AP19" s="20"/>
      <c r="AR19" s="26"/>
      <c r="AS19" s="37">
        <f t="shared" si="10"/>
        <v>9.6607480939467378E-3</v>
      </c>
      <c r="AT19" s="38">
        <f t="shared" si="11"/>
        <v>8.5969593651039381E-4</v>
      </c>
      <c r="AU19" s="38">
        <f t="shared" si="12"/>
        <v>1.3694443064655355E-3</v>
      </c>
      <c r="AV19" s="38">
        <f t="shared" si="13"/>
        <v>4.3738419949579249E-3</v>
      </c>
      <c r="AW19" s="38">
        <f t="shared" si="14"/>
        <v>-5.4447744307735821E-3</v>
      </c>
      <c r="AX19" s="39">
        <f t="shared" si="15"/>
        <v>-2.507650928868239E-3</v>
      </c>
      <c r="AY19" s="40">
        <f t="shared" si="16"/>
        <v>1.3852174953731284E-3</v>
      </c>
      <c r="AZ19" s="20"/>
      <c r="BB19" s="26"/>
      <c r="BC19" s="37">
        <f t="shared" si="17"/>
        <v>9.6607480939467378E-3</v>
      </c>
      <c r="BD19" s="38">
        <f t="shared" si="18"/>
        <v>8.5969593651039381E-4</v>
      </c>
      <c r="BE19" s="38">
        <f t="shared" si="19"/>
        <v>1.3694443064655355E-3</v>
      </c>
      <c r="BF19" s="38">
        <f t="shared" si="20"/>
        <v>4.3738419949579249E-3</v>
      </c>
      <c r="BG19" s="38">
        <f t="shared" si="21"/>
        <v>5.4447744307735821E-3</v>
      </c>
      <c r="BH19" s="39">
        <f t="shared" si="22"/>
        <v>2.507650928868239E-3</v>
      </c>
      <c r="BI19" s="40">
        <f t="shared" si="23"/>
        <v>4.0360259485870695E-3</v>
      </c>
      <c r="BJ19" s="20"/>
      <c r="BL19" s="26"/>
      <c r="BM19" s="48">
        <f t="shared" si="24"/>
        <v>9.6607480939467378E-3</v>
      </c>
      <c r="BN19" s="49">
        <f t="shared" si="25"/>
        <v>2.7500353161010178E-3</v>
      </c>
      <c r="BO19" s="49">
        <f t="shared" si="26"/>
        <v>3.9966485037179223E-4</v>
      </c>
      <c r="BP19" s="49">
        <f t="shared" si="27"/>
        <v>3.3235601827359944E-3</v>
      </c>
      <c r="BQ19" s="49">
        <f t="shared" si="28"/>
        <v>-5.4447744307735821E-3</v>
      </c>
      <c r="BR19" s="50">
        <f t="shared" si="29"/>
        <v>-2.507650928868239E-3</v>
      </c>
      <c r="BS19" s="51">
        <f t="shared" si="30"/>
        <v>1.3635971805856205E-3</v>
      </c>
      <c r="BT19" s="20"/>
      <c r="BV19" s="26"/>
      <c r="BW19" s="48">
        <f t="shared" si="31"/>
        <v>9.6607480939467378E-3</v>
      </c>
      <c r="BX19" s="49">
        <f t="shared" si="32"/>
        <v>2.7500353161010178E-3</v>
      </c>
      <c r="BY19" s="49">
        <f t="shared" si="33"/>
        <v>9.6977945609374333E-4</v>
      </c>
      <c r="BZ19" s="49">
        <f t="shared" si="34"/>
        <v>3.3235601827359944E-3</v>
      </c>
      <c r="CA19" s="49">
        <f t="shared" si="35"/>
        <v>5.4447744307735821E-3</v>
      </c>
      <c r="CB19" s="50">
        <f t="shared" si="36"/>
        <v>2.507650928868239E-3</v>
      </c>
      <c r="CC19" s="51">
        <f t="shared" si="41"/>
        <v>4.1094247347532196E-3</v>
      </c>
      <c r="CD19" s="20"/>
    </row>
    <row r="20" spans="2:82" x14ac:dyDescent="0.3">
      <c r="B20" s="26"/>
      <c r="C20" s="17" t="s">
        <v>12</v>
      </c>
      <c r="D20" s="227">
        <f>_xlfn.STDEV.P(AO7:AO36)</f>
        <v>3.2336061267177916E-3</v>
      </c>
      <c r="E20" s="228"/>
      <c r="F20" s="20"/>
      <c r="G20" s="2"/>
      <c r="H20" s="26"/>
      <c r="I20" s="29">
        <v>44784</v>
      </c>
      <c r="J20" s="5"/>
      <c r="K20" s="5"/>
      <c r="L20" s="5">
        <v>19840.57</v>
      </c>
      <c r="M20" s="5">
        <v>20082.43</v>
      </c>
      <c r="N20" s="5">
        <v>4130.741</v>
      </c>
      <c r="O20" s="5">
        <v>4193.5428000000002</v>
      </c>
      <c r="P20" s="5">
        <v>328.2</v>
      </c>
      <c r="Q20" s="5">
        <v>329.92</v>
      </c>
      <c r="R20" s="5">
        <v>6992.7</v>
      </c>
      <c r="S20" s="5">
        <v>7071</v>
      </c>
      <c r="T20" s="5">
        <v>11752.09</v>
      </c>
      <c r="U20" s="6">
        <v>11760.01</v>
      </c>
      <c r="V20" s="20"/>
      <c r="X20" s="26"/>
      <c r="Y20" s="37" t="str">
        <f t="shared" si="0"/>
        <v/>
      </c>
      <c r="Z20" s="38">
        <f t="shared" si="37"/>
        <v>2.4047414593153588E-2</v>
      </c>
      <c r="AA20" s="38">
        <f t="shared" si="38"/>
        <v>2.0391936000386301E-2</v>
      </c>
      <c r="AB20" s="38">
        <f t="shared" si="39"/>
        <v>1.7172807152767051E-2</v>
      </c>
      <c r="AC20" s="38">
        <f t="shared" si="40"/>
        <v>1.1197391565489751E-2</v>
      </c>
      <c r="AD20" s="39">
        <f t="shared" si="1"/>
        <v>6.7392268098696254E-4</v>
      </c>
      <c r="AE20" s="40">
        <f t="shared" si="2"/>
        <v>1.4696694398556731E-2</v>
      </c>
      <c r="AF20" s="20"/>
      <c r="AH20" s="26"/>
      <c r="AI20" s="37" t="str">
        <f t="shared" si="3"/>
        <v/>
      </c>
      <c r="AJ20" s="38">
        <f t="shared" si="4"/>
        <v>2.4047414593153588E-2</v>
      </c>
      <c r="AK20" s="38">
        <f t="shared" si="5"/>
        <v>2.0391936000386301E-2</v>
      </c>
      <c r="AL20" s="38">
        <f t="shared" si="6"/>
        <v>1.7172807152767051E-2</v>
      </c>
      <c r="AM20" s="38">
        <f t="shared" si="7"/>
        <v>1.1197391565489751E-2</v>
      </c>
      <c r="AN20" s="39">
        <f t="shared" si="8"/>
        <v>6.7392268098696254E-4</v>
      </c>
      <c r="AO20" s="40">
        <f t="shared" si="9"/>
        <v>1.4696694398556731E-2</v>
      </c>
      <c r="AP20" s="20"/>
      <c r="AR20" s="26"/>
      <c r="AS20" s="37" t="str">
        <f t="shared" si="10"/>
        <v/>
      </c>
      <c r="AT20" s="38">
        <f t="shared" si="11"/>
        <v>1.2190173971816364E-2</v>
      </c>
      <c r="AU20" s="38">
        <f t="shared" si="12"/>
        <v>1.5203519174889005E-2</v>
      </c>
      <c r="AV20" s="38">
        <f t="shared" si="13"/>
        <v>5.2407068860451777E-3</v>
      </c>
      <c r="AW20" s="38">
        <f t="shared" si="14"/>
        <v>1.1197391565489751E-2</v>
      </c>
      <c r="AX20" s="39">
        <f t="shared" si="15"/>
        <v>6.7392268098696254E-4</v>
      </c>
      <c r="AY20" s="40">
        <f t="shared" si="16"/>
        <v>8.9011428558454526E-3</v>
      </c>
      <c r="AZ20" s="20"/>
      <c r="BB20" s="26"/>
      <c r="BC20" s="37" t="str">
        <f t="shared" si="17"/>
        <v/>
      </c>
      <c r="BD20" s="38">
        <f t="shared" si="18"/>
        <v>1.2190173971816364E-2</v>
      </c>
      <c r="BE20" s="38">
        <f t="shared" si="19"/>
        <v>1.5203519174889005E-2</v>
      </c>
      <c r="BF20" s="38">
        <f t="shared" si="20"/>
        <v>5.2407068860451777E-3</v>
      </c>
      <c r="BG20" s="38">
        <f t="shared" si="21"/>
        <v>1.1197391565489751E-2</v>
      </c>
      <c r="BH20" s="39">
        <f t="shared" si="22"/>
        <v>6.7392268098696254E-4</v>
      </c>
      <c r="BI20" s="40">
        <f t="shared" si="23"/>
        <v>8.9011428558454526E-3</v>
      </c>
      <c r="BJ20" s="20"/>
      <c r="BL20" s="26"/>
      <c r="BM20" s="48" t="str">
        <f t="shared" si="24"/>
        <v/>
      </c>
      <c r="BN20" s="49">
        <f t="shared" si="25"/>
        <v>1.8118794282484977E-2</v>
      </c>
      <c r="BO20" s="49">
        <f t="shared" si="26"/>
        <v>1.7797727587637653E-2</v>
      </c>
      <c r="BP20" s="49">
        <f t="shared" si="27"/>
        <v>1.1206757019406113E-2</v>
      </c>
      <c r="BQ20" s="49">
        <f t="shared" si="28"/>
        <v>1.1197391565489751E-2</v>
      </c>
      <c r="BR20" s="50">
        <f t="shared" si="29"/>
        <v>6.7392268098696254E-4</v>
      </c>
      <c r="BS20" s="51">
        <f t="shared" si="30"/>
        <v>1.1798918627201092E-2</v>
      </c>
      <c r="BT20" s="20"/>
      <c r="BV20" s="26"/>
      <c r="BW20" s="48" t="str">
        <f t="shared" si="31"/>
        <v/>
      </c>
      <c r="BX20" s="49">
        <f t="shared" si="32"/>
        <v>1.8118794282484977E-2</v>
      </c>
      <c r="BY20" s="49">
        <f t="shared" si="33"/>
        <v>1.7797727587637653E-2</v>
      </c>
      <c r="BZ20" s="49">
        <f t="shared" si="34"/>
        <v>1.1206757019406113E-2</v>
      </c>
      <c r="CA20" s="49">
        <f t="shared" si="35"/>
        <v>1.1197391565489751E-2</v>
      </c>
      <c r="CB20" s="50">
        <f t="shared" si="36"/>
        <v>6.7392268098696254E-4</v>
      </c>
      <c r="CC20" s="51">
        <f t="shared" si="41"/>
        <v>1.1798918627201092E-2</v>
      </c>
      <c r="CD20" s="20"/>
    </row>
    <row r="21" spans="2:82" x14ac:dyDescent="0.3">
      <c r="B21" s="26"/>
      <c r="C21" s="18" t="s">
        <v>13</v>
      </c>
      <c r="D21" s="225">
        <f>(AO42-D19)/D20</f>
        <v>-1.0752708194090084</v>
      </c>
      <c r="E21" s="226"/>
      <c r="F21" s="20"/>
      <c r="G21" s="2"/>
      <c r="H21" s="26"/>
      <c r="I21" s="29">
        <v>44783</v>
      </c>
      <c r="J21" s="5">
        <v>1935.87</v>
      </c>
      <c r="K21" s="5">
        <v>1933.65</v>
      </c>
      <c r="L21" s="5">
        <v>19956.509999999998</v>
      </c>
      <c r="M21" s="5">
        <v>19610.84</v>
      </c>
      <c r="N21" s="5">
        <v>4149.2070999999996</v>
      </c>
      <c r="O21" s="5">
        <v>4109.7372999999998</v>
      </c>
      <c r="P21" s="5">
        <v>326.3</v>
      </c>
      <c r="Q21" s="5">
        <v>324.35000000000002</v>
      </c>
      <c r="R21" s="5">
        <v>7029.8</v>
      </c>
      <c r="S21" s="5">
        <v>6992.7</v>
      </c>
      <c r="T21" s="5">
        <v>11753.48</v>
      </c>
      <c r="U21" s="6">
        <v>11752.09</v>
      </c>
      <c r="V21" s="20"/>
      <c r="X21" s="26"/>
      <c r="Y21" s="37">
        <f t="shared" si="0"/>
        <v>-1.7397858566250688E-3</v>
      </c>
      <c r="Z21" s="38">
        <f t="shared" si="37"/>
        <v>-1.9626624220633979E-2</v>
      </c>
      <c r="AA21" s="38">
        <f t="shared" si="38"/>
        <v>-1.1200708362386631E-2</v>
      </c>
      <c r="AB21" s="38">
        <f t="shared" si="39"/>
        <v>-1.1459571485172628E-2</v>
      </c>
      <c r="AC21" s="38">
        <f t="shared" si="40"/>
        <v>-5.2775327889840913E-3</v>
      </c>
      <c r="AD21" s="39">
        <f t="shared" si="1"/>
        <v>-1.1826284640799304E-4</v>
      </c>
      <c r="AE21" s="40">
        <f t="shared" si="2"/>
        <v>-8.2370809267017318E-3</v>
      </c>
      <c r="AF21" s="20"/>
      <c r="AH21" s="26"/>
      <c r="AI21" s="37">
        <f t="shared" si="3"/>
        <v>1.7397858566250688E-3</v>
      </c>
      <c r="AJ21" s="38">
        <f t="shared" si="4"/>
        <v>1.9626624220633979E-2</v>
      </c>
      <c r="AK21" s="38">
        <f t="shared" si="5"/>
        <v>1.1200708362386631E-2</v>
      </c>
      <c r="AL21" s="38">
        <f t="shared" si="6"/>
        <v>1.1459571485172628E-2</v>
      </c>
      <c r="AM21" s="38">
        <f t="shared" si="7"/>
        <v>5.2775327889840913E-3</v>
      </c>
      <c r="AN21" s="39">
        <f t="shared" si="8"/>
        <v>1.1826284640799304E-4</v>
      </c>
      <c r="AO21" s="40">
        <f t="shared" si="9"/>
        <v>8.2370809267017318E-3</v>
      </c>
      <c r="AP21" s="20"/>
      <c r="AR21" s="26"/>
      <c r="AS21" s="37">
        <f t="shared" si="10"/>
        <v>-1.1467712191416779E-3</v>
      </c>
      <c r="AT21" s="38">
        <f t="shared" si="11"/>
        <v>-1.7321164873016288E-2</v>
      </c>
      <c r="AU21" s="38">
        <f t="shared" si="12"/>
        <v>-9.5126126627904043E-3</v>
      </c>
      <c r="AV21" s="38">
        <f t="shared" si="13"/>
        <v>-5.9760956175298457E-3</v>
      </c>
      <c r="AW21" s="38">
        <f t="shared" si="14"/>
        <v>-5.2775327889840913E-3</v>
      </c>
      <c r="AX21" s="39">
        <f t="shared" si="15"/>
        <v>-1.1826284640799304E-4</v>
      </c>
      <c r="AY21" s="40">
        <f t="shared" si="16"/>
        <v>-6.5587400013117176E-3</v>
      </c>
      <c r="AZ21" s="20"/>
      <c r="BB21" s="26"/>
      <c r="BC21" s="37">
        <f t="shared" si="17"/>
        <v>1.1467712191416779E-3</v>
      </c>
      <c r="BD21" s="38">
        <f t="shared" si="18"/>
        <v>1.7321164873016288E-2</v>
      </c>
      <c r="BE21" s="38">
        <f t="shared" si="19"/>
        <v>9.5126126627904043E-3</v>
      </c>
      <c r="BF21" s="38">
        <f t="shared" si="20"/>
        <v>5.9760956175298457E-3</v>
      </c>
      <c r="BG21" s="38">
        <f t="shared" si="21"/>
        <v>5.2775327889840913E-3</v>
      </c>
      <c r="BH21" s="39">
        <f t="shared" si="22"/>
        <v>1.1826284640799304E-4</v>
      </c>
      <c r="BI21" s="40">
        <f t="shared" si="23"/>
        <v>6.5587400013117176E-3</v>
      </c>
      <c r="BJ21" s="20"/>
      <c r="BL21" s="26"/>
      <c r="BM21" s="48">
        <f t="shared" si="24"/>
        <v>-1.4432785378833734E-3</v>
      </c>
      <c r="BN21" s="49">
        <f t="shared" si="25"/>
        <v>-1.8473894546825131E-2</v>
      </c>
      <c r="BO21" s="49">
        <f t="shared" si="26"/>
        <v>-1.0356660512588517E-2</v>
      </c>
      <c r="BP21" s="49">
        <f t="shared" si="27"/>
        <v>-8.7178335513512367E-3</v>
      </c>
      <c r="BQ21" s="49">
        <f t="shared" si="28"/>
        <v>-5.2775327889840913E-3</v>
      </c>
      <c r="BR21" s="50">
        <f t="shared" si="29"/>
        <v>-1.1826284640799304E-4</v>
      </c>
      <c r="BS21" s="51">
        <f t="shared" si="30"/>
        <v>-7.3979104640067225E-3</v>
      </c>
      <c r="BT21" s="20"/>
      <c r="BV21" s="26"/>
      <c r="BW21" s="48">
        <f t="shared" si="31"/>
        <v>1.4432785378833734E-3</v>
      </c>
      <c r="BX21" s="49">
        <f t="shared" si="32"/>
        <v>1.8473894546825131E-2</v>
      </c>
      <c r="BY21" s="49">
        <f t="shared" si="33"/>
        <v>1.0356660512588517E-2</v>
      </c>
      <c r="BZ21" s="49">
        <f t="shared" si="34"/>
        <v>8.7178335513512367E-3</v>
      </c>
      <c r="CA21" s="49">
        <f t="shared" si="35"/>
        <v>5.2775327889840913E-3</v>
      </c>
      <c r="CB21" s="50">
        <f t="shared" si="36"/>
        <v>1.1826284640799304E-4</v>
      </c>
      <c r="CC21" s="51">
        <f t="shared" si="41"/>
        <v>7.3979104640067225E-3</v>
      </c>
      <c r="CD21" s="20"/>
    </row>
    <row r="22" spans="2:82" ht="18" x14ac:dyDescent="0.35">
      <c r="B22" s="26"/>
      <c r="C22" s="222" t="s">
        <v>8</v>
      </c>
      <c r="D22" s="223"/>
      <c r="E22" s="224"/>
      <c r="F22" s="20"/>
      <c r="G22" s="2"/>
      <c r="H22" s="26"/>
      <c r="I22" s="29">
        <v>44782</v>
      </c>
      <c r="J22" s="5">
        <v>1950.32</v>
      </c>
      <c r="K22" s="5">
        <v>1937.02</v>
      </c>
      <c r="L22" s="5">
        <v>20039.3</v>
      </c>
      <c r="M22" s="5">
        <v>20003.439999999999</v>
      </c>
      <c r="N22" s="5">
        <v>4143.6660000000002</v>
      </c>
      <c r="O22" s="5">
        <v>4156.2906999999996</v>
      </c>
      <c r="P22" s="5">
        <v>327.20999999999998</v>
      </c>
      <c r="Q22" s="5">
        <v>328.11</v>
      </c>
      <c r="R22" s="5">
        <v>7020.6</v>
      </c>
      <c r="S22" s="5">
        <v>7029.8</v>
      </c>
      <c r="T22" s="5">
        <v>11702.81</v>
      </c>
      <c r="U22" s="6">
        <v>11753.48</v>
      </c>
      <c r="V22" s="20"/>
      <c r="X22" s="26"/>
      <c r="Y22" s="37">
        <f t="shared" si="0"/>
        <v>-7.3741550981085979E-3</v>
      </c>
      <c r="Z22" s="38">
        <f t="shared" si="37"/>
        <v>-2.1116674490429524E-3</v>
      </c>
      <c r="AA22" s="38">
        <f t="shared" si="38"/>
        <v>1.9807020828409502E-3</v>
      </c>
      <c r="AB22" s="38">
        <f t="shared" si="39"/>
        <v>2.6892399841090225E-3</v>
      </c>
      <c r="AC22" s="38">
        <f t="shared" si="40"/>
        <v>1.3104293080363242E-3</v>
      </c>
      <c r="AD22" s="39">
        <f t="shared" si="1"/>
        <v>4.3297293555992168E-3</v>
      </c>
      <c r="AE22" s="40">
        <f t="shared" si="2"/>
        <v>1.3737969723899381E-4</v>
      </c>
      <c r="AF22" s="20"/>
      <c r="AH22" s="26"/>
      <c r="AI22" s="37">
        <f t="shared" si="3"/>
        <v>7.3741550981085979E-3</v>
      </c>
      <c r="AJ22" s="38">
        <f t="shared" si="4"/>
        <v>2.1116674490429524E-3</v>
      </c>
      <c r="AK22" s="38">
        <f t="shared" si="5"/>
        <v>1.9807020828409502E-3</v>
      </c>
      <c r="AL22" s="38">
        <f t="shared" si="6"/>
        <v>2.6892399841090225E-3</v>
      </c>
      <c r="AM22" s="38">
        <f t="shared" si="7"/>
        <v>1.3104293080363242E-3</v>
      </c>
      <c r="AN22" s="39">
        <f t="shared" si="8"/>
        <v>4.3297293555992168E-3</v>
      </c>
      <c r="AO22" s="40">
        <f t="shared" si="9"/>
        <v>3.2993205462895111E-3</v>
      </c>
      <c r="AP22" s="20"/>
      <c r="AR22" s="26"/>
      <c r="AS22" s="37">
        <f t="shared" si="10"/>
        <v>-6.8193937405143538E-3</v>
      </c>
      <c r="AT22" s="38">
        <f t="shared" si="11"/>
        <v>-1.789483664599092E-3</v>
      </c>
      <c r="AU22" s="38">
        <f t="shared" si="12"/>
        <v>3.0467465283156008E-3</v>
      </c>
      <c r="AV22" s="38">
        <f t="shared" si="13"/>
        <v>2.7505271843771099E-3</v>
      </c>
      <c r="AW22" s="38">
        <f t="shared" si="14"/>
        <v>1.3104293080363242E-3</v>
      </c>
      <c r="AX22" s="39">
        <f t="shared" si="15"/>
        <v>4.3297293555992168E-3</v>
      </c>
      <c r="AY22" s="40">
        <f t="shared" si="16"/>
        <v>4.7142582853580104E-4</v>
      </c>
      <c r="AZ22" s="20"/>
      <c r="BB22" s="26"/>
      <c r="BC22" s="37">
        <f t="shared" si="17"/>
        <v>6.8193937405143538E-3</v>
      </c>
      <c r="BD22" s="38">
        <f t="shared" si="18"/>
        <v>1.789483664599092E-3</v>
      </c>
      <c r="BE22" s="38">
        <f t="shared" si="19"/>
        <v>3.0467465283156008E-3</v>
      </c>
      <c r="BF22" s="38">
        <f t="shared" si="20"/>
        <v>2.7505271843771099E-3</v>
      </c>
      <c r="BG22" s="38">
        <f t="shared" si="21"/>
        <v>1.3104293080363242E-3</v>
      </c>
      <c r="BH22" s="39">
        <f t="shared" si="22"/>
        <v>4.3297293555992168E-3</v>
      </c>
      <c r="BI22" s="40">
        <f t="shared" si="23"/>
        <v>3.341051630240283E-3</v>
      </c>
      <c r="BJ22" s="20"/>
      <c r="BL22" s="26"/>
      <c r="BM22" s="48">
        <f t="shared" si="24"/>
        <v>-7.0967744193114763E-3</v>
      </c>
      <c r="BN22" s="49">
        <f t="shared" si="25"/>
        <v>-1.9505755568210222E-3</v>
      </c>
      <c r="BO22" s="49">
        <f t="shared" si="26"/>
        <v>2.5137243055782755E-3</v>
      </c>
      <c r="BP22" s="49">
        <f t="shared" si="27"/>
        <v>2.7198835842430664E-3</v>
      </c>
      <c r="BQ22" s="49">
        <f t="shared" si="28"/>
        <v>1.3104293080363242E-3</v>
      </c>
      <c r="BR22" s="50">
        <f t="shared" si="29"/>
        <v>4.3297293555992168E-3</v>
      </c>
      <c r="BS22" s="51">
        <f t="shared" si="30"/>
        <v>3.0440276288739725E-4</v>
      </c>
      <c r="BT22" s="20"/>
      <c r="BV22" s="26"/>
      <c r="BW22" s="48">
        <f t="shared" si="31"/>
        <v>7.0967744193114763E-3</v>
      </c>
      <c r="BX22" s="49">
        <f t="shared" si="32"/>
        <v>1.9505755568210222E-3</v>
      </c>
      <c r="BY22" s="49">
        <f t="shared" si="33"/>
        <v>2.5137243055782755E-3</v>
      </c>
      <c r="BZ22" s="49">
        <f t="shared" si="34"/>
        <v>2.7198835842430664E-3</v>
      </c>
      <c r="CA22" s="49">
        <f t="shared" si="35"/>
        <v>1.3104293080363242E-3</v>
      </c>
      <c r="CB22" s="50">
        <f t="shared" si="36"/>
        <v>4.3297293555992168E-3</v>
      </c>
      <c r="CC22" s="51">
        <f t="shared" si="41"/>
        <v>3.3201860882648968E-3</v>
      </c>
      <c r="CD22" s="20"/>
    </row>
    <row r="23" spans="2:82" x14ac:dyDescent="0.3">
      <c r="B23" s="26"/>
      <c r="C23" s="16" t="s">
        <v>10</v>
      </c>
      <c r="D23" s="229">
        <f>AY42</f>
        <v>7.2236471641801041E-3</v>
      </c>
      <c r="E23" s="230"/>
      <c r="F23" s="20"/>
      <c r="G23" s="2"/>
      <c r="H23" s="26"/>
      <c r="I23" s="29">
        <v>44781</v>
      </c>
      <c r="J23" s="5">
        <v>1939.98</v>
      </c>
      <c r="K23" s="5">
        <v>1951.41</v>
      </c>
      <c r="L23" s="5">
        <v>20065.349999999999</v>
      </c>
      <c r="M23" s="5">
        <v>20045.77</v>
      </c>
      <c r="N23" s="5">
        <v>4142.1111000000001</v>
      </c>
      <c r="O23" s="5">
        <v>4148.0745999999999</v>
      </c>
      <c r="P23" s="5">
        <v>326.05</v>
      </c>
      <c r="Q23" s="5">
        <v>327.23</v>
      </c>
      <c r="R23" s="5">
        <v>7015.6</v>
      </c>
      <c r="S23" s="5">
        <v>7020.6</v>
      </c>
      <c r="T23" s="5">
        <v>11728.47</v>
      </c>
      <c r="U23" s="6">
        <v>11702.81</v>
      </c>
      <c r="V23" s="20"/>
      <c r="X23" s="26"/>
      <c r="Y23" s="37">
        <f t="shared" si="0"/>
        <v>2.1775191688450462E-3</v>
      </c>
      <c r="Z23" s="38">
        <f t="shared" si="37"/>
        <v>-7.730445689869303E-3</v>
      </c>
      <c r="AA23" s="38">
        <f t="shared" si="38"/>
        <v>-2.1257370647162362E-3</v>
      </c>
      <c r="AB23" s="38">
        <f t="shared" si="39"/>
        <v>-8.2442748091597498E-4</v>
      </c>
      <c r="AC23" s="38">
        <f t="shared" si="40"/>
        <v>7.126974171845601E-4</v>
      </c>
      <c r="AD23" s="39">
        <f t="shared" si="1"/>
        <v>-2.18783865244144E-3</v>
      </c>
      <c r="AE23" s="40">
        <f t="shared" si="2"/>
        <v>-1.6630387169855579E-3</v>
      </c>
      <c r="AF23" s="20"/>
      <c r="AH23" s="26"/>
      <c r="AI23" s="37">
        <f t="shared" si="3"/>
        <v>2.1775191688450462E-3</v>
      </c>
      <c r="AJ23" s="38">
        <f t="shared" si="4"/>
        <v>7.730445689869303E-3</v>
      </c>
      <c r="AK23" s="38">
        <f t="shared" si="5"/>
        <v>2.1257370647162362E-3</v>
      </c>
      <c r="AL23" s="38">
        <f t="shared" si="6"/>
        <v>8.2442748091597498E-4</v>
      </c>
      <c r="AM23" s="38">
        <f t="shared" si="7"/>
        <v>7.126974171845601E-4</v>
      </c>
      <c r="AN23" s="39">
        <f t="shared" si="8"/>
        <v>2.18783865244144E-3</v>
      </c>
      <c r="AO23" s="40">
        <f t="shared" si="9"/>
        <v>2.6264442456620934E-3</v>
      </c>
      <c r="AP23" s="20"/>
      <c r="AR23" s="26"/>
      <c r="AS23" s="37">
        <f t="shared" si="10"/>
        <v>5.8918133176631016E-3</v>
      </c>
      <c r="AT23" s="38">
        <f t="shared" si="11"/>
        <v>-9.7581153580665722E-4</v>
      </c>
      <c r="AU23" s="38">
        <f t="shared" si="12"/>
        <v>1.4397247818871493E-3</v>
      </c>
      <c r="AV23" s="38">
        <f t="shared" si="13"/>
        <v>3.6190768287072744E-3</v>
      </c>
      <c r="AW23" s="38">
        <f t="shared" si="14"/>
        <v>7.126974171845601E-4</v>
      </c>
      <c r="AX23" s="39">
        <f t="shared" si="15"/>
        <v>-2.18783865244144E-3</v>
      </c>
      <c r="AY23" s="40">
        <f t="shared" si="16"/>
        <v>1.4166103595323312E-3</v>
      </c>
      <c r="AZ23" s="20"/>
      <c r="BB23" s="26"/>
      <c r="BC23" s="37">
        <f t="shared" si="17"/>
        <v>5.8918133176631016E-3</v>
      </c>
      <c r="BD23" s="38">
        <f t="shared" si="18"/>
        <v>9.7581153580665722E-4</v>
      </c>
      <c r="BE23" s="38">
        <f t="shared" si="19"/>
        <v>1.4397247818871493E-3</v>
      </c>
      <c r="BF23" s="38">
        <f t="shared" si="20"/>
        <v>3.6190768287072744E-3</v>
      </c>
      <c r="BG23" s="38">
        <f t="shared" si="21"/>
        <v>7.126974171845601E-4</v>
      </c>
      <c r="BH23" s="39">
        <f t="shared" si="22"/>
        <v>2.18783865244144E-3</v>
      </c>
      <c r="BI23" s="40">
        <f t="shared" si="23"/>
        <v>2.471160422281697E-3</v>
      </c>
      <c r="BJ23" s="20"/>
      <c r="BL23" s="26"/>
      <c r="BM23" s="48">
        <f t="shared" si="24"/>
        <v>4.0346662432540741E-3</v>
      </c>
      <c r="BN23" s="49">
        <f t="shared" si="25"/>
        <v>-4.3531286128379804E-3</v>
      </c>
      <c r="BO23" s="49">
        <f t="shared" si="26"/>
        <v>-3.4300614141454346E-4</v>
      </c>
      <c r="BP23" s="49">
        <f t="shared" si="27"/>
        <v>1.3973246738956497E-3</v>
      </c>
      <c r="BQ23" s="49">
        <f t="shared" si="28"/>
        <v>7.126974171845601E-4</v>
      </c>
      <c r="BR23" s="50">
        <f t="shared" si="29"/>
        <v>-2.18783865244144E-3</v>
      </c>
      <c r="BS23" s="51">
        <f t="shared" si="30"/>
        <v>-1.2321417872661333E-4</v>
      </c>
      <c r="BT23" s="20"/>
      <c r="BV23" s="26"/>
      <c r="BW23" s="48">
        <f t="shared" si="31"/>
        <v>4.0346662432540741E-3</v>
      </c>
      <c r="BX23" s="49">
        <f t="shared" si="32"/>
        <v>4.3531286128379804E-3</v>
      </c>
      <c r="BY23" s="49">
        <f t="shared" si="33"/>
        <v>1.7827309233016926E-3</v>
      </c>
      <c r="BZ23" s="49">
        <f t="shared" si="34"/>
        <v>2.2217521548116249E-3</v>
      </c>
      <c r="CA23" s="49">
        <f t="shared" si="35"/>
        <v>7.126974171845601E-4</v>
      </c>
      <c r="CB23" s="50">
        <f t="shared" si="36"/>
        <v>2.18783865244144E-3</v>
      </c>
      <c r="CC23" s="51">
        <f t="shared" si="41"/>
        <v>2.5488023339718955E-3</v>
      </c>
      <c r="CD23" s="20"/>
    </row>
    <row r="24" spans="2:82" x14ac:dyDescent="0.3">
      <c r="B24" s="26"/>
      <c r="C24" s="17" t="s">
        <v>11</v>
      </c>
      <c r="D24" s="227">
        <f>AVERAGE(BI7:BI36)</f>
        <v>5.7344542039026091E-3</v>
      </c>
      <c r="E24" s="228"/>
      <c r="F24" s="20"/>
      <c r="G24" s="2"/>
      <c r="H24" s="26"/>
      <c r="I24" s="29">
        <v>44778</v>
      </c>
      <c r="J24" s="5">
        <v>1926.63</v>
      </c>
      <c r="K24" s="5">
        <v>1947.17</v>
      </c>
      <c r="L24" s="5">
        <v>20283.59</v>
      </c>
      <c r="M24" s="5">
        <v>20201.939999999999</v>
      </c>
      <c r="N24" s="5">
        <v>4109.6287000000002</v>
      </c>
      <c r="O24" s="5">
        <v>4156.9111000000003</v>
      </c>
      <c r="P24" s="5">
        <v>326.70999999999998</v>
      </c>
      <c r="Q24" s="5">
        <v>327.5</v>
      </c>
      <c r="R24" s="5">
        <v>6974.9</v>
      </c>
      <c r="S24" s="5">
        <v>7015.6</v>
      </c>
      <c r="T24" s="5">
        <v>11735.47</v>
      </c>
      <c r="U24" s="6">
        <v>11728.47</v>
      </c>
      <c r="V24" s="20"/>
      <c r="X24" s="26"/>
      <c r="Y24" s="37">
        <f t="shared" si="0"/>
        <v>8.5149140480543905E-3</v>
      </c>
      <c r="Z24" s="38">
        <f t="shared" si="37"/>
        <v>1.3829654347863797E-3</v>
      </c>
      <c r="AA24" s="38">
        <f t="shared" si="38"/>
        <v>1.3500891019700156E-2</v>
      </c>
      <c r="AB24" s="38">
        <f t="shared" si="39"/>
        <v>6.2371339908439257E-3</v>
      </c>
      <c r="AC24" s="38">
        <f t="shared" si="40"/>
        <v>5.8352091069407063E-3</v>
      </c>
      <c r="AD24" s="39">
        <f t="shared" si="1"/>
        <v>-5.9648228831056624E-4</v>
      </c>
      <c r="AE24" s="40">
        <f t="shared" si="2"/>
        <v>5.8124385520024989E-3</v>
      </c>
      <c r="AF24" s="20"/>
      <c r="AH24" s="26"/>
      <c r="AI24" s="37">
        <f t="shared" si="3"/>
        <v>8.5149140480543905E-3</v>
      </c>
      <c r="AJ24" s="38">
        <f t="shared" si="4"/>
        <v>1.3829654347863797E-3</v>
      </c>
      <c r="AK24" s="38">
        <f t="shared" si="5"/>
        <v>1.3500891019700156E-2</v>
      </c>
      <c r="AL24" s="38">
        <f t="shared" si="6"/>
        <v>6.2371339908439257E-3</v>
      </c>
      <c r="AM24" s="38">
        <f t="shared" si="7"/>
        <v>5.8352091069407063E-3</v>
      </c>
      <c r="AN24" s="39">
        <f t="shared" si="8"/>
        <v>5.9648228831056624E-4</v>
      </c>
      <c r="AO24" s="40">
        <f t="shared" si="9"/>
        <v>6.0112659814393543E-3</v>
      </c>
      <c r="AP24" s="20"/>
      <c r="AR24" s="26"/>
      <c r="AS24" s="37">
        <f t="shared" si="10"/>
        <v>1.0661102546934264E-2</v>
      </c>
      <c r="AT24" s="38">
        <f t="shared" si="11"/>
        <v>-4.0254215353397235E-3</v>
      </c>
      <c r="AU24" s="38">
        <f t="shared" si="12"/>
        <v>1.1505272970280757E-2</v>
      </c>
      <c r="AV24" s="38">
        <f t="shared" si="13"/>
        <v>2.4180465856570676E-3</v>
      </c>
      <c r="AW24" s="38">
        <f t="shared" si="14"/>
        <v>5.8352091069407063E-3</v>
      </c>
      <c r="AX24" s="39">
        <f t="shared" si="15"/>
        <v>-5.9648228831056624E-4</v>
      </c>
      <c r="AY24" s="40">
        <f t="shared" si="16"/>
        <v>4.2996212310270846E-3</v>
      </c>
      <c r="AZ24" s="20"/>
      <c r="BB24" s="26"/>
      <c r="BC24" s="37">
        <f t="shared" si="17"/>
        <v>1.0661102546934264E-2</v>
      </c>
      <c r="BD24" s="38">
        <f t="shared" si="18"/>
        <v>4.0254215353397235E-3</v>
      </c>
      <c r="BE24" s="38">
        <f t="shared" si="19"/>
        <v>1.1505272970280757E-2</v>
      </c>
      <c r="BF24" s="38">
        <f t="shared" si="20"/>
        <v>2.4180465856570676E-3</v>
      </c>
      <c r="BG24" s="38">
        <f t="shared" si="21"/>
        <v>5.8352091069407063E-3</v>
      </c>
      <c r="BH24" s="39">
        <f t="shared" si="22"/>
        <v>5.9648228831056624E-4</v>
      </c>
      <c r="BI24" s="40">
        <f t="shared" si="23"/>
        <v>5.8402558389105139E-3</v>
      </c>
      <c r="BJ24" s="20"/>
      <c r="BL24" s="26"/>
      <c r="BM24" s="48">
        <f t="shared" si="24"/>
        <v>9.5880082974943263E-3</v>
      </c>
      <c r="BN24" s="49">
        <f t="shared" si="25"/>
        <v>-1.321228050276672E-3</v>
      </c>
      <c r="BO24" s="49">
        <f t="shared" si="26"/>
        <v>1.2503081994990457E-2</v>
      </c>
      <c r="BP24" s="49">
        <f t="shared" si="27"/>
        <v>4.3275902882504965E-3</v>
      </c>
      <c r="BQ24" s="49">
        <f t="shared" si="28"/>
        <v>5.8352091069407063E-3</v>
      </c>
      <c r="BR24" s="50">
        <f t="shared" si="29"/>
        <v>-5.9648228831056624E-4</v>
      </c>
      <c r="BS24" s="51">
        <f t="shared" si="30"/>
        <v>5.0560298915147918E-3</v>
      </c>
      <c r="BT24" s="20"/>
      <c r="BV24" s="26"/>
      <c r="BW24" s="48">
        <f t="shared" si="31"/>
        <v>9.5880082974943263E-3</v>
      </c>
      <c r="BX24" s="49">
        <f t="shared" si="32"/>
        <v>2.7041934850630515E-3</v>
      </c>
      <c r="BY24" s="49">
        <f t="shared" si="33"/>
        <v>1.2503081994990457E-2</v>
      </c>
      <c r="BZ24" s="49">
        <f t="shared" si="34"/>
        <v>4.3275902882504965E-3</v>
      </c>
      <c r="CA24" s="49">
        <f t="shared" si="35"/>
        <v>5.8352091069407063E-3</v>
      </c>
      <c r="CB24" s="50">
        <f t="shared" si="36"/>
        <v>5.9648228831056624E-4</v>
      </c>
      <c r="CC24" s="51">
        <f t="shared" si="41"/>
        <v>5.9257609101749332E-3</v>
      </c>
      <c r="CD24" s="20"/>
    </row>
    <row r="25" spans="2:82" x14ac:dyDescent="0.3">
      <c r="B25" s="26"/>
      <c r="C25" s="17" t="s">
        <v>12</v>
      </c>
      <c r="D25" s="227">
        <f>_xlfn.STDEV.P(BI7:BI36)</f>
        <v>2.1256768963929485E-3</v>
      </c>
      <c r="E25" s="228"/>
      <c r="F25" s="20"/>
      <c r="G25" s="2"/>
      <c r="H25" s="26"/>
      <c r="I25" s="29">
        <v>44777</v>
      </c>
      <c r="J25" s="5">
        <v>1938.07</v>
      </c>
      <c r="K25" s="5">
        <v>1930.73</v>
      </c>
      <c r="L25" s="5">
        <v>20011.25</v>
      </c>
      <c r="M25" s="5">
        <v>20174.04</v>
      </c>
      <c r="N25" s="5">
        <v>4089.4418999999998</v>
      </c>
      <c r="O25" s="5">
        <v>4101.5366999999997</v>
      </c>
      <c r="P25" s="5">
        <v>326.11</v>
      </c>
      <c r="Q25" s="5">
        <v>325.47000000000003</v>
      </c>
      <c r="R25" s="5">
        <v>6975.9</v>
      </c>
      <c r="S25" s="5">
        <v>6974.9</v>
      </c>
      <c r="T25" s="5">
        <v>11705.03</v>
      </c>
      <c r="U25" s="6">
        <v>11735.47</v>
      </c>
      <c r="V25" s="20"/>
      <c r="X25" s="26"/>
      <c r="Y25" s="37">
        <f t="shared" si="0"/>
        <v>-2.0717123220250791E-5</v>
      </c>
      <c r="Z25" s="38">
        <f t="shared" si="37"/>
        <v>2.058724880596996E-2</v>
      </c>
      <c r="AA25" s="38">
        <f t="shared" si="38"/>
        <v>8.4980351737558701E-3</v>
      </c>
      <c r="AB25" s="38">
        <f t="shared" si="39"/>
        <v>5.1575046324892401E-3</v>
      </c>
      <c r="AC25" s="38">
        <f t="shared" si="40"/>
        <v>-1.4335067876546396E-4</v>
      </c>
      <c r="AD25" s="39">
        <f t="shared" si="1"/>
        <v>2.6005913696930884E-3</v>
      </c>
      <c r="AE25" s="40">
        <f t="shared" si="2"/>
        <v>6.1132186966537418E-3</v>
      </c>
      <c r="AF25" s="20"/>
      <c r="AH25" s="26"/>
      <c r="AI25" s="37">
        <f t="shared" si="3"/>
        <v>2.0717123220250791E-5</v>
      </c>
      <c r="AJ25" s="38">
        <f t="shared" si="4"/>
        <v>2.058724880596996E-2</v>
      </c>
      <c r="AK25" s="38">
        <f t="shared" si="5"/>
        <v>8.4980351737558701E-3</v>
      </c>
      <c r="AL25" s="38">
        <f t="shared" si="6"/>
        <v>5.1575046324892401E-3</v>
      </c>
      <c r="AM25" s="38">
        <f t="shared" si="7"/>
        <v>1.4335067876546396E-4</v>
      </c>
      <c r="AN25" s="39">
        <f t="shared" si="8"/>
        <v>2.6005913696930884E-3</v>
      </c>
      <c r="AO25" s="40">
        <f t="shared" si="9"/>
        <v>6.1679079639823118E-3</v>
      </c>
      <c r="AP25" s="20"/>
      <c r="AR25" s="26"/>
      <c r="AS25" s="37">
        <f t="shared" si="10"/>
        <v>-3.7872729055193665E-3</v>
      </c>
      <c r="AT25" s="38">
        <f t="shared" si="11"/>
        <v>8.1349241051908733E-3</v>
      </c>
      <c r="AU25" s="38">
        <f t="shared" si="12"/>
        <v>2.9575673883519048E-3</v>
      </c>
      <c r="AV25" s="38">
        <f t="shared" si="13"/>
        <v>-1.9625279813559422E-3</v>
      </c>
      <c r="AW25" s="38">
        <f t="shared" si="14"/>
        <v>-1.4335067876546396E-4</v>
      </c>
      <c r="AX25" s="39">
        <f t="shared" si="15"/>
        <v>2.6005913696930884E-3</v>
      </c>
      <c r="AY25" s="40">
        <f t="shared" si="16"/>
        <v>1.2999885495991823E-3</v>
      </c>
      <c r="AZ25" s="20"/>
      <c r="BB25" s="26"/>
      <c r="BC25" s="37">
        <f t="shared" si="17"/>
        <v>3.7872729055193665E-3</v>
      </c>
      <c r="BD25" s="38">
        <f t="shared" si="18"/>
        <v>8.1349241051908733E-3</v>
      </c>
      <c r="BE25" s="38">
        <f t="shared" si="19"/>
        <v>2.9575673883519048E-3</v>
      </c>
      <c r="BF25" s="38">
        <f t="shared" si="20"/>
        <v>1.9625279813559422E-3</v>
      </c>
      <c r="BG25" s="38">
        <f t="shared" si="21"/>
        <v>1.4335067876546396E-4</v>
      </c>
      <c r="BH25" s="39">
        <f t="shared" si="22"/>
        <v>2.6005913696930884E-3</v>
      </c>
      <c r="BI25" s="40">
        <f t="shared" si="23"/>
        <v>3.2643724048127733E-3</v>
      </c>
      <c r="BJ25" s="20"/>
      <c r="BL25" s="26"/>
      <c r="BM25" s="48">
        <f t="shared" si="24"/>
        <v>-1.9039950143698086E-3</v>
      </c>
      <c r="BN25" s="49">
        <f t="shared" si="25"/>
        <v>1.4361086455580416E-2</v>
      </c>
      <c r="BO25" s="49">
        <f t="shared" si="26"/>
        <v>5.7278012810538879E-3</v>
      </c>
      <c r="BP25" s="49">
        <f t="shared" si="27"/>
        <v>1.5974883255666489E-3</v>
      </c>
      <c r="BQ25" s="49">
        <f t="shared" si="28"/>
        <v>-1.4335067876546396E-4</v>
      </c>
      <c r="BR25" s="50">
        <f t="shared" si="29"/>
        <v>2.6005913696930884E-3</v>
      </c>
      <c r="BS25" s="51">
        <f t="shared" si="30"/>
        <v>3.7066036231264607E-3</v>
      </c>
      <c r="BT25" s="20"/>
      <c r="BV25" s="26"/>
      <c r="BW25" s="48">
        <f t="shared" si="31"/>
        <v>1.9039950143698086E-3</v>
      </c>
      <c r="BX25" s="49">
        <f t="shared" si="32"/>
        <v>1.4361086455580416E-2</v>
      </c>
      <c r="BY25" s="49">
        <f t="shared" si="33"/>
        <v>5.7278012810538879E-3</v>
      </c>
      <c r="BZ25" s="49">
        <f t="shared" si="34"/>
        <v>3.5600163069225911E-3</v>
      </c>
      <c r="CA25" s="49">
        <f t="shared" si="35"/>
        <v>1.4335067876546396E-4</v>
      </c>
      <c r="CB25" s="50">
        <f t="shared" si="36"/>
        <v>2.6005913696930884E-3</v>
      </c>
      <c r="CC25" s="51">
        <f t="shared" si="41"/>
        <v>4.7161401843975421E-3</v>
      </c>
      <c r="CD25" s="20"/>
    </row>
    <row r="26" spans="2:82" x14ac:dyDescent="0.3">
      <c r="B26" s="26"/>
      <c r="C26" s="18" t="s">
        <v>13</v>
      </c>
      <c r="D26" s="225">
        <f>(BI42-D24)/D25</f>
        <v>1.5983697875923868</v>
      </c>
      <c r="E26" s="226"/>
      <c r="F26" s="20"/>
      <c r="G26" s="2"/>
      <c r="H26" s="26"/>
      <c r="I26" s="29">
        <v>44776</v>
      </c>
      <c r="J26" s="5">
        <v>1926.6</v>
      </c>
      <c r="K26" s="5">
        <v>1930.77</v>
      </c>
      <c r="L26" s="5">
        <v>19865.689999999999</v>
      </c>
      <c r="M26" s="5">
        <v>19767.09</v>
      </c>
      <c r="N26" s="5">
        <v>4114.8251</v>
      </c>
      <c r="O26" s="5">
        <v>4066.9753999999998</v>
      </c>
      <c r="P26" s="5">
        <v>321.48</v>
      </c>
      <c r="Q26" s="5">
        <v>323.8</v>
      </c>
      <c r="R26" s="5">
        <v>6998.1</v>
      </c>
      <c r="S26" s="5">
        <v>6975.9</v>
      </c>
      <c r="T26" s="5">
        <v>11532.46</v>
      </c>
      <c r="U26" s="6">
        <v>11705.03</v>
      </c>
      <c r="V26" s="20"/>
      <c r="X26" s="26"/>
      <c r="Y26" s="37">
        <f t="shared" si="0"/>
        <v>2.7421591387127289E-3</v>
      </c>
      <c r="Z26" s="38">
        <f t="shared" si="37"/>
        <v>3.9554659633373318E-3</v>
      </c>
      <c r="AA26" s="38">
        <f t="shared" si="38"/>
        <v>-9.7512456708313683E-3</v>
      </c>
      <c r="AB26" s="38">
        <f t="shared" si="39"/>
        <v>6.7155826389753296E-3</v>
      </c>
      <c r="AC26" s="38">
        <f t="shared" si="40"/>
        <v>-3.1722896214687883E-3</v>
      </c>
      <c r="AD26" s="39">
        <f t="shared" si="1"/>
        <v>1.4963849863775946E-2</v>
      </c>
      <c r="AE26" s="40">
        <f t="shared" si="2"/>
        <v>2.57558705208353E-3</v>
      </c>
      <c r="AF26" s="20"/>
      <c r="AH26" s="26"/>
      <c r="AI26" s="37">
        <f t="shared" si="3"/>
        <v>2.7421591387127289E-3</v>
      </c>
      <c r="AJ26" s="38">
        <f t="shared" si="4"/>
        <v>3.9554659633373318E-3</v>
      </c>
      <c r="AK26" s="38">
        <f t="shared" si="5"/>
        <v>9.7512456708313683E-3</v>
      </c>
      <c r="AL26" s="38">
        <f t="shared" si="6"/>
        <v>6.7155826389753296E-3</v>
      </c>
      <c r="AM26" s="38">
        <f t="shared" si="7"/>
        <v>3.1722896214687883E-3</v>
      </c>
      <c r="AN26" s="39">
        <f t="shared" si="8"/>
        <v>1.4963849863775946E-2</v>
      </c>
      <c r="AO26" s="40">
        <f t="shared" si="9"/>
        <v>6.8834321495169154E-3</v>
      </c>
      <c r="AP26" s="20"/>
      <c r="AR26" s="26"/>
      <c r="AS26" s="37">
        <f t="shared" si="10"/>
        <v>2.1644347555279109E-3</v>
      </c>
      <c r="AT26" s="38">
        <f t="shared" si="11"/>
        <v>-4.9633312510161259E-3</v>
      </c>
      <c r="AU26" s="38">
        <f t="shared" si="12"/>
        <v>-1.1628610897702604E-2</v>
      </c>
      <c r="AV26" s="38">
        <f t="shared" si="13"/>
        <v>7.2166231180788637E-3</v>
      </c>
      <c r="AW26" s="38">
        <f t="shared" si="14"/>
        <v>-3.1722896214687883E-3</v>
      </c>
      <c r="AX26" s="39">
        <f t="shared" si="15"/>
        <v>1.4963849863775946E-2</v>
      </c>
      <c r="AY26" s="40">
        <f t="shared" si="16"/>
        <v>7.6344599453253366E-4</v>
      </c>
      <c r="AZ26" s="20"/>
      <c r="BB26" s="26"/>
      <c r="BC26" s="37">
        <f t="shared" si="17"/>
        <v>2.1644347555279109E-3</v>
      </c>
      <c r="BD26" s="38">
        <f t="shared" si="18"/>
        <v>4.9633312510161259E-3</v>
      </c>
      <c r="BE26" s="38">
        <f t="shared" si="19"/>
        <v>1.1628610897702604E-2</v>
      </c>
      <c r="BF26" s="38">
        <f t="shared" si="20"/>
        <v>7.2166231180788637E-3</v>
      </c>
      <c r="BG26" s="38">
        <f t="shared" si="21"/>
        <v>3.1722896214687883E-3</v>
      </c>
      <c r="BH26" s="39">
        <f t="shared" si="22"/>
        <v>1.4963849863775946E-2</v>
      </c>
      <c r="BI26" s="40">
        <f t="shared" si="23"/>
        <v>7.3515232512617072E-3</v>
      </c>
      <c r="BJ26" s="20"/>
      <c r="BL26" s="26"/>
      <c r="BM26" s="48">
        <f t="shared" si="24"/>
        <v>2.4532969471203199E-3</v>
      </c>
      <c r="BN26" s="49">
        <f t="shared" si="25"/>
        <v>-5.0393264383939707E-4</v>
      </c>
      <c r="BO26" s="49">
        <f t="shared" si="26"/>
        <v>-1.0689928284266986E-2</v>
      </c>
      <c r="BP26" s="49">
        <f t="shared" si="27"/>
        <v>6.9661028785270966E-3</v>
      </c>
      <c r="BQ26" s="49">
        <f t="shared" si="28"/>
        <v>-3.1722896214687883E-3</v>
      </c>
      <c r="BR26" s="50">
        <f t="shared" si="29"/>
        <v>1.4963849863775946E-2</v>
      </c>
      <c r="BS26" s="51">
        <f t="shared" si="30"/>
        <v>1.6695165233080319E-3</v>
      </c>
      <c r="BT26" s="20"/>
      <c r="BV26" s="26"/>
      <c r="BW26" s="48">
        <f t="shared" si="31"/>
        <v>2.4532969471203199E-3</v>
      </c>
      <c r="BX26" s="49">
        <f t="shared" si="32"/>
        <v>4.4593986071767289E-3</v>
      </c>
      <c r="BY26" s="49">
        <f t="shared" si="33"/>
        <v>1.0689928284266986E-2</v>
      </c>
      <c r="BZ26" s="49">
        <f t="shared" si="34"/>
        <v>6.9661028785270966E-3</v>
      </c>
      <c r="CA26" s="49">
        <f t="shared" si="35"/>
        <v>3.1722896214687883E-3</v>
      </c>
      <c r="CB26" s="50">
        <f t="shared" si="36"/>
        <v>1.4963849863775946E-2</v>
      </c>
      <c r="CC26" s="51">
        <f t="shared" si="41"/>
        <v>7.1174777003893104E-3</v>
      </c>
      <c r="CD26" s="20"/>
    </row>
    <row r="27" spans="2:82" ht="18" x14ac:dyDescent="0.35">
      <c r="B27" s="26"/>
      <c r="C27" s="222" t="s">
        <v>15</v>
      </c>
      <c r="D27" s="223"/>
      <c r="E27" s="224"/>
      <c r="F27" s="20"/>
      <c r="G27" s="2"/>
      <c r="H27" s="26"/>
      <c r="I27" s="29">
        <v>44775</v>
      </c>
      <c r="J27" s="5">
        <v>1947.68</v>
      </c>
      <c r="K27" s="5">
        <v>1925.49</v>
      </c>
      <c r="L27" s="5">
        <v>19943.16</v>
      </c>
      <c r="M27" s="5">
        <v>19689.21</v>
      </c>
      <c r="N27" s="5">
        <v>4144.3765000000003</v>
      </c>
      <c r="O27" s="5">
        <v>4107.0240000000003</v>
      </c>
      <c r="P27" s="5">
        <v>322.64</v>
      </c>
      <c r="Q27" s="5">
        <v>321.64</v>
      </c>
      <c r="R27" s="5">
        <v>6993</v>
      </c>
      <c r="S27" s="5">
        <v>6998.1</v>
      </c>
      <c r="T27" s="5">
        <v>11525.87</v>
      </c>
      <c r="U27" s="6">
        <v>11532.46</v>
      </c>
      <c r="V27" s="20"/>
      <c r="X27" s="26"/>
      <c r="Y27" s="37">
        <f t="shared" si="0"/>
        <v>-1.7662274056047821E-2</v>
      </c>
      <c r="Z27" s="38">
        <f t="shared" si="37"/>
        <v>-2.3635514315297604E-2</v>
      </c>
      <c r="AA27" s="38">
        <f t="shared" si="38"/>
        <v>-1.9494072402407272E-2</v>
      </c>
      <c r="AB27" s="38">
        <f t="shared" si="39"/>
        <v>-4.1180295383473411E-3</v>
      </c>
      <c r="AC27" s="38">
        <f t="shared" si="40"/>
        <v>7.2930072930078133E-4</v>
      </c>
      <c r="AD27" s="39">
        <f t="shared" si="1"/>
        <v>5.7175727298662278E-4</v>
      </c>
      <c r="AE27" s="40">
        <f t="shared" si="2"/>
        <v>-1.060147205163544E-2</v>
      </c>
      <c r="AF27" s="20"/>
      <c r="AH27" s="26"/>
      <c r="AI27" s="37">
        <f t="shared" si="3"/>
        <v>1.7662274056047821E-2</v>
      </c>
      <c r="AJ27" s="38">
        <f t="shared" si="4"/>
        <v>2.3635514315297604E-2</v>
      </c>
      <c r="AK27" s="38">
        <f t="shared" si="5"/>
        <v>1.9494072402407272E-2</v>
      </c>
      <c r="AL27" s="38">
        <f t="shared" si="6"/>
        <v>4.1180295383473411E-3</v>
      </c>
      <c r="AM27" s="38">
        <f t="shared" si="7"/>
        <v>7.2930072930078133E-4</v>
      </c>
      <c r="AN27" s="39">
        <f t="shared" si="8"/>
        <v>5.7175727298662278E-4</v>
      </c>
      <c r="AO27" s="40">
        <f t="shared" si="9"/>
        <v>1.1035158052397907E-2</v>
      </c>
      <c r="AP27" s="20"/>
      <c r="AR27" s="26"/>
      <c r="AS27" s="37">
        <f t="shared" si="10"/>
        <v>-1.1393041978148388E-2</v>
      </c>
      <c r="AT27" s="38">
        <f t="shared" si="11"/>
        <v>-1.2733689144548845E-2</v>
      </c>
      <c r="AU27" s="38">
        <f t="shared" si="12"/>
        <v>-9.0128153173342149E-3</v>
      </c>
      <c r="AV27" s="38">
        <f t="shared" si="13"/>
        <v>-3.0994297049342923E-3</v>
      </c>
      <c r="AW27" s="38">
        <f t="shared" si="14"/>
        <v>7.2930072930078133E-4</v>
      </c>
      <c r="AX27" s="39">
        <f t="shared" si="15"/>
        <v>5.7175727298662278E-4</v>
      </c>
      <c r="AY27" s="40">
        <f t="shared" si="16"/>
        <v>-5.8229863571130558E-3</v>
      </c>
      <c r="AZ27" s="20"/>
      <c r="BB27" s="26"/>
      <c r="BC27" s="37">
        <f t="shared" si="17"/>
        <v>1.1393041978148388E-2</v>
      </c>
      <c r="BD27" s="38">
        <f t="shared" si="18"/>
        <v>1.2733689144548845E-2</v>
      </c>
      <c r="BE27" s="38">
        <f t="shared" si="19"/>
        <v>9.0128153173342149E-3</v>
      </c>
      <c r="BF27" s="38">
        <f t="shared" si="20"/>
        <v>3.0994297049342923E-3</v>
      </c>
      <c r="BG27" s="38">
        <f t="shared" si="21"/>
        <v>7.2930072930078133E-4</v>
      </c>
      <c r="BH27" s="39">
        <f t="shared" si="22"/>
        <v>5.7175727298662278E-4</v>
      </c>
      <c r="BI27" s="40">
        <f t="shared" si="23"/>
        <v>6.2566723578755248E-3</v>
      </c>
      <c r="BJ27" s="20"/>
      <c r="BL27" s="26"/>
      <c r="BM27" s="48">
        <f t="shared" si="24"/>
        <v>-1.4527658017098105E-2</v>
      </c>
      <c r="BN27" s="49">
        <f t="shared" si="25"/>
        <v>-1.8184601729923224E-2</v>
      </c>
      <c r="BO27" s="49">
        <f t="shared" si="26"/>
        <v>-1.4253443859870743E-2</v>
      </c>
      <c r="BP27" s="49">
        <f t="shared" si="27"/>
        <v>-3.6087296216408167E-3</v>
      </c>
      <c r="BQ27" s="49">
        <f t="shared" si="28"/>
        <v>7.2930072930078133E-4</v>
      </c>
      <c r="BR27" s="50">
        <f t="shared" si="29"/>
        <v>5.7175727298662278E-4</v>
      </c>
      <c r="BS27" s="51">
        <f t="shared" si="30"/>
        <v>-8.2122292043742464E-3</v>
      </c>
      <c r="BT27" s="20"/>
      <c r="BV27" s="26"/>
      <c r="BW27" s="48">
        <f t="shared" si="31"/>
        <v>1.4527658017098105E-2</v>
      </c>
      <c r="BX27" s="49">
        <f t="shared" si="32"/>
        <v>1.8184601729923224E-2</v>
      </c>
      <c r="BY27" s="49">
        <f t="shared" si="33"/>
        <v>1.4253443859870743E-2</v>
      </c>
      <c r="BZ27" s="49">
        <f t="shared" si="34"/>
        <v>3.6087296216408167E-3</v>
      </c>
      <c r="CA27" s="49">
        <f t="shared" si="35"/>
        <v>7.2930072930078133E-4</v>
      </c>
      <c r="CB27" s="50">
        <f t="shared" si="36"/>
        <v>5.7175727298662278E-4</v>
      </c>
      <c r="CC27" s="51">
        <f t="shared" si="41"/>
        <v>8.6459152051367155E-3</v>
      </c>
      <c r="CD27" s="20"/>
    </row>
    <row r="28" spans="2:82" x14ac:dyDescent="0.3">
      <c r="B28" s="26"/>
      <c r="C28" s="16" t="s">
        <v>10</v>
      </c>
      <c r="D28" s="229">
        <f>BS42</f>
        <v>3.9034906705159057E-3</v>
      </c>
      <c r="E28" s="230"/>
      <c r="F28" s="20"/>
      <c r="G28" s="2"/>
      <c r="H28" s="26"/>
      <c r="I28" s="29">
        <v>44774</v>
      </c>
      <c r="J28" s="5">
        <v>1943.06</v>
      </c>
      <c r="K28" s="5">
        <v>1960.11</v>
      </c>
      <c r="L28" s="5">
        <v>20026.599999999999</v>
      </c>
      <c r="M28" s="5">
        <v>20165.84</v>
      </c>
      <c r="N28" s="5">
        <v>4160.6477999999997</v>
      </c>
      <c r="O28" s="5">
        <v>4188.6783999999998</v>
      </c>
      <c r="P28" s="5">
        <v>322.14</v>
      </c>
      <c r="Q28" s="5">
        <v>322.97000000000003</v>
      </c>
      <c r="R28" s="5">
        <v>6945.2</v>
      </c>
      <c r="S28" s="5">
        <v>6993</v>
      </c>
      <c r="T28" s="5">
        <v>11492.65</v>
      </c>
      <c r="U28" s="6">
        <v>11525.87</v>
      </c>
      <c r="V28" s="20"/>
      <c r="X28" s="26"/>
      <c r="Y28" s="37">
        <f t="shared" si="0"/>
        <v>1.0204554942251472E-2</v>
      </c>
      <c r="Z28" s="38">
        <f t="shared" si="37"/>
        <v>4.6287775016616204E-4</v>
      </c>
      <c r="AA28" s="38">
        <f t="shared" si="38"/>
        <v>4.4546873063222086E-3</v>
      </c>
      <c r="AB28" s="38">
        <f t="shared" si="39"/>
        <v>-1.0516222820202746E-3</v>
      </c>
      <c r="AC28" s="38">
        <f t="shared" si="40"/>
        <v>6.8824511893106292E-3</v>
      </c>
      <c r="AD28" s="39">
        <f t="shared" si="1"/>
        <v>2.8905430862334767E-3</v>
      </c>
      <c r="AE28" s="40">
        <f t="shared" si="2"/>
        <v>3.9739153320439468E-3</v>
      </c>
      <c r="AF28" s="20"/>
      <c r="AH28" s="26"/>
      <c r="AI28" s="37">
        <f t="shared" si="3"/>
        <v>1.0204554942251472E-2</v>
      </c>
      <c r="AJ28" s="38">
        <f t="shared" si="4"/>
        <v>4.6287775016616204E-4</v>
      </c>
      <c r="AK28" s="38">
        <f t="shared" si="5"/>
        <v>4.4546873063222086E-3</v>
      </c>
      <c r="AL28" s="38">
        <f t="shared" si="6"/>
        <v>1.0516222820202746E-3</v>
      </c>
      <c r="AM28" s="38">
        <f t="shared" si="7"/>
        <v>6.8824511893106292E-3</v>
      </c>
      <c r="AN28" s="39">
        <f t="shared" si="8"/>
        <v>2.8905430862334767E-3</v>
      </c>
      <c r="AO28" s="40">
        <f t="shared" si="9"/>
        <v>4.3244560927173711E-3</v>
      </c>
      <c r="AP28" s="20"/>
      <c r="AR28" s="26"/>
      <c r="AS28" s="37">
        <f t="shared" si="10"/>
        <v>8.7748190997704416E-3</v>
      </c>
      <c r="AT28" s="38">
        <f t="shared" si="11"/>
        <v>6.9527528387245772E-3</v>
      </c>
      <c r="AU28" s="38">
        <f t="shared" si="12"/>
        <v>6.7370758947681297E-3</v>
      </c>
      <c r="AV28" s="38">
        <f t="shared" si="13"/>
        <v>2.5765195256721952E-3</v>
      </c>
      <c r="AW28" s="38">
        <f t="shared" si="14"/>
        <v>6.8824511893106292E-3</v>
      </c>
      <c r="AX28" s="39">
        <f t="shared" si="15"/>
        <v>2.8905430862334767E-3</v>
      </c>
      <c r="AY28" s="40">
        <f t="shared" si="16"/>
        <v>5.8023602724132416E-3</v>
      </c>
      <c r="AZ28" s="20"/>
      <c r="BB28" s="26"/>
      <c r="BC28" s="37">
        <f t="shared" si="17"/>
        <v>8.7748190997704416E-3</v>
      </c>
      <c r="BD28" s="38">
        <f t="shared" si="18"/>
        <v>6.9527528387245772E-3</v>
      </c>
      <c r="BE28" s="38">
        <f t="shared" si="19"/>
        <v>6.7370758947681297E-3</v>
      </c>
      <c r="BF28" s="38">
        <f t="shared" si="20"/>
        <v>2.5765195256721952E-3</v>
      </c>
      <c r="BG28" s="38">
        <f t="shared" si="21"/>
        <v>6.8824511893106292E-3</v>
      </c>
      <c r="BH28" s="39">
        <f t="shared" si="22"/>
        <v>2.8905430862334767E-3</v>
      </c>
      <c r="BI28" s="40">
        <f t="shared" si="23"/>
        <v>5.8023602724132416E-3</v>
      </c>
      <c r="BJ28" s="20"/>
      <c r="BL28" s="26"/>
      <c r="BM28" s="48">
        <f t="shared" si="24"/>
        <v>9.489687021010957E-3</v>
      </c>
      <c r="BN28" s="49">
        <f t="shared" si="25"/>
        <v>3.7078152944453697E-3</v>
      </c>
      <c r="BO28" s="49">
        <f t="shared" si="26"/>
        <v>5.5958816005451696E-3</v>
      </c>
      <c r="BP28" s="49">
        <f t="shared" si="27"/>
        <v>7.6244862182596029E-4</v>
      </c>
      <c r="BQ28" s="49">
        <f t="shared" si="28"/>
        <v>6.8824511893106292E-3</v>
      </c>
      <c r="BR28" s="50">
        <f t="shared" si="29"/>
        <v>2.8905430862334767E-3</v>
      </c>
      <c r="BS28" s="51">
        <f t="shared" si="30"/>
        <v>4.8881378022285942E-3</v>
      </c>
      <c r="BT28" s="20"/>
      <c r="BV28" s="26"/>
      <c r="BW28" s="48">
        <f t="shared" si="31"/>
        <v>9.489687021010957E-3</v>
      </c>
      <c r="BX28" s="49">
        <f t="shared" si="32"/>
        <v>3.7078152944453697E-3</v>
      </c>
      <c r="BY28" s="49">
        <f t="shared" si="33"/>
        <v>5.5958816005451696E-3</v>
      </c>
      <c r="BZ28" s="49">
        <f t="shared" si="34"/>
        <v>1.8140709038462349E-3</v>
      </c>
      <c r="CA28" s="49">
        <f t="shared" si="35"/>
        <v>6.8824511893106292E-3</v>
      </c>
      <c r="CB28" s="50">
        <f t="shared" si="36"/>
        <v>2.8905430862334767E-3</v>
      </c>
      <c r="CC28" s="51">
        <f t="shared" si="41"/>
        <v>5.0634081825653068E-3</v>
      </c>
      <c r="CD28" s="20"/>
    </row>
    <row r="29" spans="2:82" x14ac:dyDescent="0.3">
      <c r="B29" s="26"/>
      <c r="C29" s="17" t="s">
        <v>11</v>
      </c>
      <c r="D29" s="227">
        <f>AVERAGE(CC7:CC36)</f>
        <v>6.3056875109327526E-3</v>
      </c>
      <c r="E29" s="228"/>
      <c r="F29" s="20"/>
      <c r="H29" s="26"/>
      <c r="I29" s="29">
        <v>44771</v>
      </c>
      <c r="J29" s="5">
        <v>1950.86</v>
      </c>
      <c r="K29" s="5">
        <v>1940.31</v>
      </c>
      <c r="L29" s="5">
        <v>20647.45</v>
      </c>
      <c r="M29" s="5">
        <v>20156.509999999998</v>
      </c>
      <c r="N29" s="5">
        <v>4226.4245000000001</v>
      </c>
      <c r="O29" s="5">
        <v>4170.1018999999997</v>
      </c>
      <c r="P29" s="5">
        <v>324.38</v>
      </c>
      <c r="Q29" s="5">
        <v>323.31</v>
      </c>
      <c r="R29" s="5">
        <v>6889.7</v>
      </c>
      <c r="S29" s="5">
        <v>6945.2</v>
      </c>
      <c r="T29" s="5">
        <v>11328.19</v>
      </c>
      <c r="U29" s="6">
        <v>11492.65</v>
      </c>
      <c r="V29" s="20"/>
      <c r="X29" s="26"/>
      <c r="Y29" s="37">
        <f t="shared" si="0"/>
        <v>-4.3820714780511399E-3</v>
      </c>
      <c r="Z29" s="38">
        <f t="shared" si="37"/>
        <v>-2.2604724507193141E-2</v>
      </c>
      <c r="AA29" s="38">
        <f t="shared" si="38"/>
        <v>-1.3150898343229874E-2</v>
      </c>
      <c r="AB29" s="38">
        <f t="shared" si="39"/>
        <v>5.2546483427647461E-3</v>
      </c>
      <c r="AC29" s="38">
        <f t="shared" si="40"/>
        <v>8.0555031423719461E-3</v>
      </c>
      <c r="AD29" s="39">
        <f t="shared" si="1"/>
        <v>1.4517764973927797E-2</v>
      </c>
      <c r="AE29" s="40">
        <f t="shared" si="2"/>
        <v>-2.0516296449016114E-3</v>
      </c>
      <c r="AF29" s="20"/>
      <c r="AH29" s="26"/>
      <c r="AI29" s="37">
        <f t="shared" si="3"/>
        <v>4.3820714780511399E-3</v>
      </c>
      <c r="AJ29" s="38">
        <f t="shared" si="4"/>
        <v>2.2604724507193141E-2</v>
      </c>
      <c r="AK29" s="38">
        <f t="shared" si="5"/>
        <v>1.3150898343229874E-2</v>
      </c>
      <c r="AL29" s="38">
        <f t="shared" si="6"/>
        <v>5.2546483427647461E-3</v>
      </c>
      <c r="AM29" s="38">
        <f t="shared" si="7"/>
        <v>8.0555031423719461E-3</v>
      </c>
      <c r="AN29" s="39">
        <f t="shared" si="8"/>
        <v>1.4517764973927797E-2</v>
      </c>
      <c r="AO29" s="40">
        <f t="shared" si="9"/>
        <v>1.1327601797923109E-2</v>
      </c>
      <c r="AP29" s="20"/>
      <c r="AR29" s="26"/>
      <c r="AS29" s="37">
        <f t="shared" si="10"/>
        <v>-5.4078714003054831E-3</v>
      </c>
      <c r="AT29" s="38">
        <f t="shared" si="11"/>
        <v>-2.37772703166736E-2</v>
      </c>
      <c r="AU29" s="38">
        <f t="shared" si="12"/>
        <v>-1.3326299807319501E-2</v>
      </c>
      <c r="AV29" s="38">
        <f t="shared" si="13"/>
        <v>-3.2986004069301225E-3</v>
      </c>
      <c r="AW29" s="38">
        <f t="shared" si="14"/>
        <v>8.0555031423719461E-3</v>
      </c>
      <c r="AX29" s="39">
        <f t="shared" si="15"/>
        <v>1.4517764973927797E-2</v>
      </c>
      <c r="AY29" s="40">
        <f t="shared" si="16"/>
        <v>-3.8727956358214945E-3</v>
      </c>
      <c r="AZ29" s="20"/>
      <c r="BB29" s="26"/>
      <c r="BC29" s="37">
        <f t="shared" si="17"/>
        <v>5.4078714003054831E-3</v>
      </c>
      <c r="BD29" s="38">
        <f t="shared" si="18"/>
        <v>2.37772703166736E-2</v>
      </c>
      <c r="BE29" s="38">
        <f t="shared" si="19"/>
        <v>1.3326299807319501E-2</v>
      </c>
      <c r="BF29" s="38">
        <f t="shared" si="20"/>
        <v>3.2986004069301225E-3</v>
      </c>
      <c r="BG29" s="38">
        <f t="shared" si="21"/>
        <v>8.0555031423719461E-3</v>
      </c>
      <c r="BH29" s="39">
        <f t="shared" si="22"/>
        <v>1.4517764973927797E-2</v>
      </c>
      <c r="BI29" s="40">
        <f t="shared" si="23"/>
        <v>1.1397218341254742E-2</v>
      </c>
      <c r="BJ29" s="20"/>
      <c r="BL29" s="26"/>
      <c r="BM29" s="48">
        <f t="shared" si="24"/>
        <v>-4.8949714391783115E-3</v>
      </c>
      <c r="BN29" s="49">
        <f t="shared" si="25"/>
        <v>-2.3190997411933371E-2</v>
      </c>
      <c r="BO29" s="49">
        <f t="shared" si="26"/>
        <v>-1.3238599075274688E-2</v>
      </c>
      <c r="BP29" s="49">
        <f t="shared" si="27"/>
        <v>9.780239679173118E-4</v>
      </c>
      <c r="BQ29" s="49">
        <f t="shared" si="28"/>
        <v>8.0555031423719461E-3</v>
      </c>
      <c r="BR29" s="50">
        <f t="shared" si="29"/>
        <v>1.4517764973927797E-2</v>
      </c>
      <c r="BS29" s="51">
        <f t="shared" si="30"/>
        <v>-2.9622126403615529E-3</v>
      </c>
      <c r="BT29" s="20"/>
      <c r="BV29" s="26"/>
      <c r="BW29" s="48">
        <f t="shared" si="31"/>
        <v>4.8949714391783115E-3</v>
      </c>
      <c r="BX29" s="49">
        <f t="shared" si="32"/>
        <v>2.3190997411933371E-2</v>
      </c>
      <c r="BY29" s="49">
        <f t="shared" si="33"/>
        <v>1.3238599075274688E-2</v>
      </c>
      <c r="BZ29" s="49">
        <f t="shared" si="34"/>
        <v>4.276624374847434E-3</v>
      </c>
      <c r="CA29" s="49">
        <f t="shared" si="35"/>
        <v>8.0555031423719461E-3</v>
      </c>
      <c r="CB29" s="50">
        <f t="shared" si="36"/>
        <v>1.4517764973927797E-2</v>
      </c>
      <c r="CC29" s="51">
        <f t="shared" si="41"/>
        <v>1.1362410069588923E-2</v>
      </c>
      <c r="CD29" s="20"/>
    </row>
    <row r="30" spans="2:82" x14ac:dyDescent="0.3">
      <c r="B30" s="26"/>
      <c r="C30" s="17" t="s">
        <v>12</v>
      </c>
      <c r="D30" s="227">
        <f>_xlfn.STDEV.P(CC7:CC36)</f>
        <v>2.5423826461857361E-3</v>
      </c>
      <c r="E30" s="228"/>
      <c r="F30" s="20"/>
      <c r="H30" s="26"/>
      <c r="I30" s="29">
        <v>44770</v>
      </c>
      <c r="J30" s="5">
        <v>1954.43</v>
      </c>
      <c r="K30" s="5">
        <v>1948.85</v>
      </c>
      <c r="L30" s="5">
        <v>20705.46</v>
      </c>
      <c r="M30" s="5">
        <v>20622.68</v>
      </c>
      <c r="N30" s="5">
        <v>4242.2743</v>
      </c>
      <c r="O30" s="5">
        <v>4225.6733000000004</v>
      </c>
      <c r="P30" s="5">
        <v>322.89</v>
      </c>
      <c r="Q30" s="5">
        <v>321.62</v>
      </c>
      <c r="R30" s="5">
        <v>6823.2</v>
      </c>
      <c r="S30" s="5">
        <v>6889.7</v>
      </c>
      <c r="T30" s="5">
        <v>11135.03</v>
      </c>
      <c r="U30" s="6">
        <v>11328.19</v>
      </c>
      <c r="V30" s="20"/>
      <c r="X30" s="26"/>
      <c r="Y30" s="37">
        <f t="shared" si="0"/>
        <v>1.5932159835538528E-3</v>
      </c>
      <c r="Z30" s="38">
        <f t="shared" si="37"/>
        <v>-2.2912389139063388E-3</v>
      </c>
      <c r="AA30" s="38">
        <f t="shared" si="38"/>
        <v>1.5090996745897799E-4</v>
      </c>
      <c r="AB30" s="38">
        <f t="shared" si="39"/>
        <v>5.8797773190717318E-3</v>
      </c>
      <c r="AC30" s="38">
        <f t="shared" si="40"/>
        <v>9.7461601594559747E-3</v>
      </c>
      <c r="AD30" s="39">
        <f t="shared" si="1"/>
        <v>1.7347056990416717E-2</v>
      </c>
      <c r="AE30" s="40">
        <f t="shared" si="2"/>
        <v>5.4043135843418189E-3</v>
      </c>
      <c r="AF30" s="20"/>
      <c r="AH30" s="26"/>
      <c r="AI30" s="37">
        <f t="shared" si="3"/>
        <v>1.5932159835538528E-3</v>
      </c>
      <c r="AJ30" s="38">
        <f t="shared" si="4"/>
        <v>2.2912389139063388E-3</v>
      </c>
      <c r="AK30" s="38">
        <f t="shared" si="5"/>
        <v>1.5090996745897799E-4</v>
      </c>
      <c r="AL30" s="38">
        <f t="shared" si="6"/>
        <v>5.8797773190717318E-3</v>
      </c>
      <c r="AM30" s="38">
        <f t="shared" si="7"/>
        <v>9.7461601594559747E-3</v>
      </c>
      <c r="AN30" s="39">
        <f t="shared" si="8"/>
        <v>1.7347056990416717E-2</v>
      </c>
      <c r="AO30" s="40">
        <f t="shared" si="9"/>
        <v>6.168059888977266E-3</v>
      </c>
      <c r="AP30" s="20"/>
      <c r="AR30" s="26"/>
      <c r="AS30" s="37">
        <f t="shared" si="10"/>
        <v>-2.855052368209736E-3</v>
      </c>
      <c r="AT30" s="38">
        <f t="shared" si="11"/>
        <v>-3.9979792769636044E-3</v>
      </c>
      <c r="AU30" s="38">
        <f t="shared" si="12"/>
        <v>-3.9132311647079631E-3</v>
      </c>
      <c r="AV30" s="38">
        <f t="shared" si="13"/>
        <v>-3.9332280343150356E-3</v>
      </c>
      <c r="AW30" s="38">
        <f t="shared" si="14"/>
        <v>9.7461601594559747E-3</v>
      </c>
      <c r="AX30" s="39">
        <f t="shared" si="15"/>
        <v>1.7347056990416717E-2</v>
      </c>
      <c r="AY30" s="40">
        <f t="shared" si="16"/>
        <v>2.0656210509460587E-3</v>
      </c>
      <c r="AZ30" s="20"/>
      <c r="BB30" s="26"/>
      <c r="BC30" s="37">
        <f t="shared" si="17"/>
        <v>2.855052368209736E-3</v>
      </c>
      <c r="BD30" s="38">
        <f t="shared" si="18"/>
        <v>3.9979792769636044E-3</v>
      </c>
      <c r="BE30" s="38">
        <f t="shared" si="19"/>
        <v>3.9132311647079631E-3</v>
      </c>
      <c r="BF30" s="38">
        <f t="shared" si="20"/>
        <v>3.9332280343150356E-3</v>
      </c>
      <c r="BG30" s="38">
        <f t="shared" si="21"/>
        <v>9.7461601594559747E-3</v>
      </c>
      <c r="BH30" s="39">
        <f t="shared" si="22"/>
        <v>1.7347056990416717E-2</v>
      </c>
      <c r="BI30" s="40">
        <f t="shared" si="23"/>
        <v>6.9654513323448393E-3</v>
      </c>
      <c r="BJ30" s="20"/>
      <c r="BL30" s="26"/>
      <c r="BM30" s="48">
        <f t="shared" si="24"/>
        <v>-6.3091819232794161E-4</v>
      </c>
      <c r="BN30" s="49">
        <f t="shared" si="25"/>
        <v>-3.1446090954349716E-3</v>
      </c>
      <c r="BO30" s="49">
        <f t="shared" si="26"/>
        <v>-1.8811605986244926E-3</v>
      </c>
      <c r="BP30" s="49">
        <f t="shared" si="27"/>
        <v>9.732746423783481E-4</v>
      </c>
      <c r="BQ30" s="49">
        <f t="shared" si="28"/>
        <v>9.7461601594559747E-3</v>
      </c>
      <c r="BR30" s="50">
        <f t="shared" si="29"/>
        <v>1.7347056990416717E-2</v>
      </c>
      <c r="BS30" s="51">
        <f t="shared" si="30"/>
        <v>3.734967317643939E-3</v>
      </c>
      <c r="BT30" s="20"/>
      <c r="BV30" s="26"/>
      <c r="BW30" s="48">
        <f t="shared" si="31"/>
        <v>2.2241341758817944E-3</v>
      </c>
      <c r="BX30" s="49">
        <f t="shared" si="32"/>
        <v>3.1446090954349716E-3</v>
      </c>
      <c r="BY30" s="49">
        <f t="shared" si="33"/>
        <v>2.0320705660834704E-3</v>
      </c>
      <c r="BZ30" s="49">
        <f t="shared" si="34"/>
        <v>4.9065026766933837E-3</v>
      </c>
      <c r="CA30" s="49">
        <f t="shared" si="35"/>
        <v>9.7461601594559747E-3</v>
      </c>
      <c r="CB30" s="50">
        <f t="shared" si="36"/>
        <v>1.7347056990416717E-2</v>
      </c>
      <c r="CC30" s="51">
        <f t="shared" si="41"/>
        <v>6.5667556106610526E-3</v>
      </c>
      <c r="CD30" s="20"/>
    </row>
    <row r="31" spans="2:82" x14ac:dyDescent="0.3">
      <c r="B31" s="26"/>
      <c r="C31" s="18" t="s">
        <v>13</v>
      </c>
      <c r="D31" s="225">
        <f>(CC42-D29)/D30</f>
        <v>-0.19421626876563716</v>
      </c>
      <c r="E31" s="226"/>
      <c r="F31" s="20"/>
      <c r="H31" s="26"/>
      <c r="I31" s="29">
        <v>44769</v>
      </c>
      <c r="J31" s="5">
        <v>1938.82</v>
      </c>
      <c r="K31" s="5">
        <v>1945.75</v>
      </c>
      <c r="L31" s="5">
        <v>20684.48</v>
      </c>
      <c r="M31" s="5">
        <v>20670.04</v>
      </c>
      <c r="N31" s="5">
        <v>4236.1540000000005</v>
      </c>
      <c r="O31" s="5">
        <v>4225.0357000000004</v>
      </c>
      <c r="P31" s="5">
        <v>319.83</v>
      </c>
      <c r="Q31" s="5">
        <v>319.74</v>
      </c>
      <c r="R31" s="5">
        <v>6807.3</v>
      </c>
      <c r="S31" s="5">
        <v>6823.2</v>
      </c>
      <c r="T31" s="5">
        <v>11166.56</v>
      </c>
      <c r="U31" s="6">
        <v>11135.03</v>
      </c>
      <c r="V31" s="20"/>
      <c r="X31" s="26"/>
      <c r="Y31" s="37">
        <f t="shared" si="0"/>
        <v>1.3277273733126422E-3</v>
      </c>
      <c r="Z31" s="38">
        <f t="shared" si="37"/>
        <v>-1.1281036722682811E-2</v>
      </c>
      <c r="AA31" s="38">
        <f t="shared" si="38"/>
        <v>-4.9317520839378785E-3</v>
      </c>
      <c r="AB31" s="38">
        <f t="shared" si="39"/>
        <v>4.0674572134787848E-4</v>
      </c>
      <c r="AC31" s="38">
        <f t="shared" si="40"/>
        <v>2.3357278216032252E-3</v>
      </c>
      <c r="AD31" s="39">
        <f t="shared" si="1"/>
        <v>-2.8236090613401833E-3</v>
      </c>
      <c r="AE31" s="40">
        <f t="shared" si="2"/>
        <v>-2.4943661586161875E-3</v>
      </c>
      <c r="AF31" s="20"/>
      <c r="AH31" s="26"/>
      <c r="AI31" s="37">
        <f t="shared" si="3"/>
        <v>1.3277273733126422E-3</v>
      </c>
      <c r="AJ31" s="38">
        <f t="shared" si="4"/>
        <v>1.1281036722682811E-2</v>
      </c>
      <c r="AK31" s="38">
        <f t="shared" si="5"/>
        <v>4.9317520839378785E-3</v>
      </c>
      <c r="AL31" s="38">
        <f t="shared" si="6"/>
        <v>4.0674572134787848E-4</v>
      </c>
      <c r="AM31" s="38">
        <f t="shared" si="7"/>
        <v>2.3357278216032252E-3</v>
      </c>
      <c r="AN31" s="39">
        <f t="shared" si="8"/>
        <v>2.8236090613401833E-3</v>
      </c>
      <c r="AO31" s="40">
        <f t="shared" si="9"/>
        <v>3.8510997973707699E-3</v>
      </c>
      <c r="AP31" s="20"/>
      <c r="AR31" s="26"/>
      <c r="AS31" s="37">
        <f t="shared" si="10"/>
        <v>3.5743390309570067E-3</v>
      </c>
      <c r="AT31" s="38">
        <f t="shared" si="11"/>
        <v>-6.9810795340268113E-4</v>
      </c>
      <c r="AU31" s="38">
        <f t="shared" si="12"/>
        <v>-2.6246212956375263E-3</v>
      </c>
      <c r="AV31" s="38">
        <f t="shared" si="13"/>
        <v>-2.8139949348083356E-4</v>
      </c>
      <c r="AW31" s="38">
        <f t="shared" si="14"/>
        <v>2.3357278216032252E-3</v>
      </c>
      <c r="AX31" s="39">
        <f t="shared" si="15"/>
        <v>-2.8236090613401833E-3</v>
      </c>
      <c r="AY31" s="40">
        <f t="shared" si="16"/>
        <v>-8.6278491883498738E-5</v>
      </c>
      <c r="AZ31" s="20"/>
      <c r="BB31" s="26"/>
      <c r="BC31" s="37">
        <f t="shared" si="17"/>
        <v>3.5743390309570067E-3</v>
      </c>
      <c r="BD31" s="38">
        <f t="shared" si="18"/>
        <v>6.9810795340268113E-4</v>
      </c>
      <c r="BE31" s="38">
        <f t="shared" si="19"/>
        <v>2.6246212956375263E-3</v>
      </c>
      <c r="BF31" s="38">
        <f t="shared" si="20"/>
        <v>2.8139949348083356E-4</v>
      </c>
      <c r="BG31" s="38">
        <f t="shared" si="21"/>
        <v>2.3357278216032252E-3</v>
      </c>
      <c r="BH31" s="39">
        <f t="shared" si="22"/>
        <v>2.8236090613401833E-3</v>
      </c>
      <c r="BI31" s="40">
        <f t="shared" si="23"/>
        <v>2.0563007760702428E-3</v>
      </c>
      <c r="BJ31" s="20"/>
      <c r="BL31" s="26"/>
      <c r="BM31" s="48">
        <f t="shared" si="24"/>
        <v>2.4510332021348245E-3</v>
      </c>
      <c r="BN31" s="49">
        <f t="shared" si="25"/>
        <v>-5.989572338042746E-3</v>
      </c>
      <c r="BO31" s="49">
        <f t="shared" si="26"/>
        <v>-3.7781866897877024E-3</v>
      </c>
      <c r="BP31" s="49">
        <f t="shared" si="27"/>
        <v>6.2673113933522462E-5</v>
      </c>
      <c r="BQ31" s="49">
        <f t="shared" si="28"/>
        <v>2.3357278216032252E-3</v>
      </c>
      <c r="BR31" s="50">
        <f t="shared" si="29"/>
        <v>-2.8236090613401833E-3</v>
      </c>
      <c r="BS31" s="51">
        <f t="shared" si="30"/>
        <v>-1.2903223252498433E-3</v>
      </c>
      <c r="BT31" s="20"/>
      <c r="BV31" s="26"/>
      <c r="BW31" s="48">
        <f t="shared" si="31"/>
        <v>2.4510332021348245E-3</v>
      </c>
      <c r="BX31" s="49">
        <f t="shared" si="32"/>
        <v>5.989572338042746E-3</v>
      </c>
      <c r="BY31" s="49">
        <f t="shared" si="33"/>
        <v>3.7781866897877024E-3</v>
      </c>
      <c r="BZ31" s="49">
        <f t="shared" si="34"/>
        <v>3.4407260741435602E-4</v>
      </c>
      <c r="CA31" s="49">
        <f t="shared" si="35"/>
        <v>2.3357278216032252E-3</v>
      </c>
      <c r="CB31" s="50">
        <f t="shared" si="36"/>
        <v>2.8236090613401833E-3</v>
      </c>
      <c r="CC31" s="51">
        <f t="shared" si="41"/>
        <v>2.9537002867205064E-3</v>
      </c>
      <c r="CD31" s="20"/>
    </row>
    <row r="32" spans="2:82" x14ac:dyDescent="0.3">
      <c r="B32" s="27"/>
      <c r="C32" s="21"/>
      <c r="D32" s="21"/>
      <c r="E32" s="21"/>
      <c r="F32" s="22"/>
      <c r="H32" s="26"/>
      <c r="I32" s="29">
        <v>44768</v>
      </c>
      <c r="J32" s="5">
        <v>1944.08</v>
      </c>
      <c r="K32" s="5">
        <v>1943.17</v>
      </c>
      <c r="L32" s="5">
        <v>20676.68</v>
      </c>
      <c r="M32" s="5">
        <v>20905.88</v>
      </c>
      <c r="N32" s="5">
        <v>4220.0910999999996</v>
      </c>
      <c r="O32" s="5">
        <v>4245.9758000000002</v>
      </c>
      <c r="P32" s="5">
        <v>317.39</v>
      </c>
      <c r="Q32" s="5">
        <v>319.61</v>
      </c>
      <c r="R32" s="5">
        <v>6789.9</v>
      </c>
      <c r="S32" s="5">
        <v>6807.3</v>
      </c>
      <c r="T32" s="5">
        <v>11198.68</v>
      </c>
      <c r="U32" s="6">
        <v>11166.56</v>
      </c>
      <c r="V32" s="20"/>
      <c r="X32" s="26"/>
      <c r="Y32" s="37">
        <f t="shared" si="0"/>
        <v>-2.0584496786226717E-5</v>
      </c>
      <c r="Z32" s="38">
        <f t="shared" si="37"/>
        <v>1.6677576260982249E-2</v>
      </c>
      <c r="AA32" s="38">
        <f t="shared" si="38"/>
        <v>7.9122990712649395E-3</v>
      </c>
      <c r="AB32" s="38">
        <f t="shared" si="39"/>
        <v>3.9894452472200755E-3</v>
      </c>
      <c r="AC32" s="38">
        <f t="shared" si="40"/>
        <v>2.5626297883622065E-3</v>
      </c>
      <c r="AD32" s="39">
        <f t="shared" si="1"/>
        <v>-2.8681951801463029E-3</v>
      </c>
      <c r="AE32" s="40">
        <f t="shared" si="2"/>
        <v>4.708861781816156E-3</v>
      </c>
      <c r="AF32" s="20"/>
      <c r="AH32" s="26"/>
      <c r="AI32" s="37">
        <f t="shared" si="3"/>
        <v>2.0584496786226717E-5</v>
      </c>
      <c r="AJ32" s="38">
        <f t="shared" si="4"/>
        <v>1.6677576260982249E-2</v>
      </c>
      <c r="AK32" s="38">
        <f t="shared" si="5"/>
        <v>7.9122990712649395E-3</v>
      </c>
      <c r="AL32" s="38">
        <f t="shared" si="6"/>
        <v>3.9894452472200755E-3</v>
      </c>
      <c r="AM32" s="38">
        <f t="shared" si="7"/>
        <v>2.5626297883622065E-3</v>
      </c>
      <c r="AN32" s="39">
        <f t="shared" si="8"/>
        <v>2.8681951801463029E-3</v>
      </c>
      <c r="AO32" s="40">
        <f t="shared" si="9"/>
        <v>5.6717883407936672E-3</v>
      </c>
      <c r="AP32" s="20"/>
      <c r="AR32" s="26"/>
      <c r="AS32" s="37">
        <f t="shared" si="10"/>
        <v>-4.6808773301502743E-4</v>
      </c>
      <c r="AT32" s="38">
        <f t="shared" si="11"/>
        <v>1.1084951742736297E-2</v>
      </c>
      <c r="AU32" s="38">
        <f t="shared" si="12"/>
        <v>6.1336827539103418E-3</v>
      </c>
      <c r="AV32" s="38">
        <f t="shared" si="13"/>
        <v>6.9945492926684122E-3</v>
      </c>
      <c r="AW32" s="38">
        <f t="shared" si="14"/>
        <v>2.5626297883622065E-3</v>
      </c>
      <c r="AX32" s="39">
        <f t="shared" si="15"/>
        <v>-2.8681951801463029E-3</v>
      </c>
      <c r="AY32" s="40">
        <f t="shared" si="16"/>
        <v>3.9065884440859884E-3</v>
      </c>
      <c r="AZ32" s="20"/>
      <c r="BB32" s="26"/>
      <c r="BC32" s="37">
        <f t="shared" si="17"/>
        <v>4.6808773301502743E-4</v>
      </c>
      <c r="BD32" s="38">
        <f t="shared" si="18"/>
        <v>1.1084951742736297E-2</v>
      </c>
      <c r="BE32" s="38">
        <f t="shared" si="19"/>
        <v>6.1336827539103418E-3</v>
      </c>
      <c r="BF32" s="38">
        <f t="shared" si="20"/>
        <v>6.9945492926684122E-3</v>
      </c>
      <c r="BG32" s="38">
        <f t="shared" si="21"/>
        <v>2.5626297883622065E-3</v>
      </c>
      <c r="BH32" s="39">
        <f t="shared" si="22"/>
        <v>2.8681951801463029E-3</v>
      </c>
      <c r="BI32" s="40">
        <f t="shared" si="23"/>
        <v>5.0186827484730986E-3</v>
      </c>
      <c r="BJ32" s="20"/>
      <c r="BL32" s="26"/>
      <c r="BM32" s="48">
        <f t="shared" si="24"/>
        <v>-2.4433611490062704E-4</v>
      </c>
      <c r="BN32" s="49">
        <f t="shared" si="25"/>
        <v>1.3881264001859274E-2</v>
      </c>
      <c r="BO32" s="49">
        <f t="shared" si="26"/>
        <v>7.0229909125876407E-3</v>
      </c>
      <c r="BP32" s="49">
        <f t="shared" si="27"/>
        <v>5.4919972699442442E-3</v>
      </c>
      <c r="BQ32" s="49">
        <f t="shared" si="28"/>
        <v>2.5626297883622065E-3</v>
      </c>
      <c r="BR32" s="50">
        <f t="shared" si="29"/>
        <v>-2.8681951801463029E-3</v>
      </c>
      <c r="BS32" s="51">
        <f t="shared" si="30"/>
        <v>4.3077251129510731E-3</v>
      </c>
      <c r="BT32" s="20"/>
      <c r="BV32" s="26"/>
      <c r="BW32" s="48">
        <f t="shared" si="31"/>
        <v>2.4433611490062704E-4</v>
      </c>
      <c r="BX32" s="49">
        <f t="shared" si="32"/>
        <v>1.3881264001859274E-2</v>
      </c>
      <c r="BY32" s="49">
        <f t="shared" si="33"/>
        <v>7.0229909125876407E-3</v>
      </c>
      <c r="BZ32" s="49">
        <f t="shared" si="34"/>
        <v>5.4919972699442442E-3</v>
      </c>
      <c r="CA32" s="49">
        <f t="shared" si="35"/>
        <v>2.5626297883622065E-3</v>
      </c>
      <c r="CB32" s="50">
        <f t="shared" si="36"/>
        <v>2.8681951801463029E-3</v>
      </c>
      <c r="CC32" s="51">
        <f t="shared" si="41"/>
        <v>5.3452355446333829E-3</v>
      </c>
      <c r="CD32" s="20"/>
    </row>
    <row r="33" spans="8:82" x14ac:dyDescent="0.3">
      <c r="H33" s="26"/>
      <c r="I33" s="29">
        <v>44767</v>
      </c>
      <c r="J33" s="5">
        <v>1944.63</v>
      </c>
      <c r="K33" s="5">
        <v>1943.21</v>
      </c>
      <c r="L33" s="5">
        <v>20516.34</v>
      </c>
      <c r="M33" s="5">
        <v>20562.939999999999</v>
      </c>
      <c r="N33" s="5">
        <v>4233.9277000000002</v>
      </c>
      <c r="O33" s="5">
        <v>4212.6441000000004</v>
      </c>
      <c r="P33" s="5">
        <v>316.39999999999998</v>
      </c>
      <c r="Q33" s="5">
        <v>318.33999999999997</v>
      </c>
      <c r="R33" s="5">
        <v>6791.5</v>
      </c>
      <c r="S33" s="5">
        <v>6789.9</v>
      </c>
      <c r="T33" s="5">
        <v>11263.19</v>
      </c>
      <c r="U33" s="6">
        <v>11198.68</v>
      </c>
      <c r="V33" s="20"/>
      <c r="X33" s="26"/>
      <c r="Y33" s="37">
        <f t="shared" si="0"/>
        <v>-6.5236174378952598E-3</v>
      </c>
      <c r="Z33" s="38">
        <f t="shared" si="37"/>
        <v>-2.2417238176848102E-3</v>
      </c>
      <c r="AA33" s="38">
        <f t="shared" si="38"/>
        <v>-6.0378920550894621E-3</v>
      </c>
      <c r="AB33" s="38">
        <f t="shared" si="39"/>
        <v>3.1828065420854974E-3</v>
      </c>
      <c r="AC33" s="38">
        <f t="shared" si="40"/>
        <v>-2.3558860340136404E-4</v>
      </c>
      <c r="AD33" s="39">
        <f t="shared" si="1"/>
        <v>-5.727507038414536E-3</v>
      </c>
      <c r="AE33" s="40">
        <f t="shared" si="2"/>
        <v>-2.9305870683999889E-3</v>
      </c>
      <c r="AF33" s="20"/>
      <c r="AH33" s="26"/>
      <c r="AI33" s="37">
        <f t="shared" si="3"/>
        <v>6.5236174378952598E-3</v>
      </c>
      <c r="AJ33" s="38">
        <f t="shared" si="4"/>
        <v>2.2417238176848102E-3</v>
      </c>
      <c r="AK33" s="38">
        <f t="shared" si="5"/>
        <v>6.0378920550894621E-3</v>
      </c>
      <c r="AL33" s="38">
        <f t="shared" si="6"/>
        <v>3.1828065420854974E-3</v>
      </c>
      <c r="AM33" s="38">
        <f t="shared" si="7"/>
        <v>2.3558860340136404E-4</v>
      </c>
      <c r="AN33" s="39">
        <f t="shared" si="8"/>
        <v>5.727507038414536E-3</v>
      </c>
      <c r="AO33" s="40">
        <f t="shared" si="9"/>
        <v>3.9915225824284882E-3</v>
      </c>
      <c r="AP33" s="20"/>
      <c r="AR33" s="26"/>
      <c r="AS33" s="37">
        <f t="shared" si="10"/>
        <v>-7.3021603081309698E-4</v>
      </c>
      <c r="AT33" s="38">
        <f t="shared" si="11"/>
        <v>2.2713602913579391E-3</v>
      </c>
      <c r="AU33" s="38">
        <f t="shared" si="12"/>
        <v>-5.0269162602846881E-3</v>
      </c>
      <c r="AV33" s="38">
        <f t="shared" si="13"/>
        <v>6.131479140328691E-3</v>
      </c>
      <c r="AW33" s="38">
        <f t="shared" si="14"/>
        <v>-2.3558860340136404E-4</v>
      </c>
      <c r="AX33" s="39">
        <f t="shared" si="15"/>
        <v>-5.727507038414536E-3</v>
      </c>
      <c r="AY33" s="40">
        <f t="shared" si="16"/>
        <v>-5.5289808353784257E-4</v>
      </c>
      <c r="AZ33" s="20"/>
      <c r="BB33" s="26"/>
      <c r="BC33" s="37">
        <f t="shared" si="17"/>
        <v>7.3021603081309698E-4</v>
      </c>
      <c r="BD33" s="38">
        <f t="shared" si="18"/>
        <v>2.2713602913579391E-3</v>
      </c>
      <c r="BE33" s="38">
        <f t="shared" si="19"/>
        <v>5.0269162602846881E-3</v>
      </c>
      <c r="BF33" s="38">
        <f t="shared" si="20"/>
        <v>6.131479140328691E-3</v>
      </c>
      <c r="BG33" s="38">
        <f t="shared" si="21"/>
        <v>2.3558860340136404E-4</v>
      </c>
      <c r="BH33" s="39">
        <f t="shared" si="22"/>
        <v>5.727507038414536E-3</v>
      </c>
      <c r="BI33" s="40">
        <f t="shared" si="23"/>
        <v>3.3538445607667194E-3</v>
      </c>
      <c r="BJ33" s="20"/>
      <c r="BL33" s="26"/>
      <c r="BM33" s="48">
        <f t="shared" si="24"/>
        <v>-3.6269167343541782E-3</v>
      </c>
      <c r="BN33" s="49">
        <f t="shared" si="25"/>
        <v>1.4818236836564459E-5</v>
      </c>
      <c r="BO33" s="49">
        <f t="shared" si="26"/>
        <v>-5.5324041576870747E-3</v>
      </c>
      <c r="BP33" s="49">
        <f t="shared" si="27"/>
        <v>4.657142841207094E-3</v>
      </c>
      <c r="BQ33" s="49">
        <f t="shared" si="28"/>
        <v>-2.3558860340136404E-4</v>
      </c>
      <c r="BR33" s="50">
        <f t="shared" si="29"/>
        <v>-5.727507038414536E-3</v>
      </c>
      <c r="BS33" s="51">
        <f t="shared" si="30"/>
        <v>-1.7417425759689157E-3</v>
      </c>
      <c r="BT33" s="20"/>
      <c r="BV33" s="26"/>
      <c r="BW33" s="48">
        <f t="shared" si="31"/>
        <v>3.6269167343541782E-3</v>
      </c>
      <c r="BX33" s="49">
        <f t="shared" si="32"/>
        <v>2.2565420545213747E-3</v>
      </c>
      <c r="BY33" s="49">
        <f t="shared" si="33"/>
        <v>5.5324041576870747E-3</v>
      </c>
      <c r="BZ33" s="49">
        <f t="shared" si="34"/>
        <v>4.657142841207094E-3</v>
      </c>
      <c r="CA33" s="49">
        <f t="shared" si="35"/>
        <v>2.3558860340136404E-4</v>
      </c>
      <c r="CB33" s="50">
        <f t="shared" si="36"/>
        <v>5.727507038414536E-3</v>
      </c>
      <c r="CC33" s="51">
        <f t="shared" si="41"/>
        <v>3.6726835715976038E-3</v>
      </c>
      <c r="CD33" s="20"/>
    </row>
    <row r="34" spans="8:82" x14ac:dyDescent="0.3">
      <c r="H34" s="26"/>
      <c r="I34" s="29">
        <v>44764</v>
      </c>
      <c r="J34" s="5">
        <v>1945.54</v>
      </c>
      <c r="K34" s="5">
        <v>1955.97</v>
      </c>
      <c r="L34" s="5">
        <v>20717.47</v>
      </c>
      <c r="M34" s="5">
        <v>20609.14</v>
      </c>
      <c r="N34" s="5">
        <v>4251.7866999999997</v>
      </c>
      <c r="O34" s="5">
        <v>4238.2340999999997</v>
      </c>
      <c r="P34" s="5">
        <v>319.12</v>
      </c>
      <c r="Q34" s="5">
        <v>317.33</v>
      </c>
      <c r="R34" s="5">
        <v>6794.3</v>
      </c>
      <c r="S34" s="5">
        <v>6791.5</v>
      </c>
      <c r="T34" s="5">
        <v>11269.76</v>
      </c>
      <c r="U34" s="6">
        <v>11263.19</v>
      </c>
      <c r="V34" s="20"/>
      <c r="X34" s="26"/>
      <c r="Y34" s="37">
        <f t="shared" si="0"/>
        <v>2.7581398448675064E-3</v>
      </c>
      <c r="Z34" s="38">
        <f t="shared" si="37"/>
        <v>1.6773084133225433E-3</v>
      </c>
      <c r="AA34" s="38">
        <f t="shared" si="38"/>
        <v>5.1375597377355969E-4</v>
      </c>
      <c r="AB34" s="38">
        <f t="shared" si="39"/>
        <v>-7.3511011011011722E-3</v>
      </c>
      <c r="AC34" s="38">
        <f t="shared" si="40"/>
        <v>-4.1211015115614292E-4</v>
      </c>
      <c r="AD34" s="38">
        <f t="shared" si="1"/>
        <v>-5.8297603498208561E-4</v>
      </c>
      <c r="AE34" s="40">
        <f t="shared" si="2"/>
        <v>-5.6616384254596524E-4</v>
      </c>
      <c r="AF34" s="20"/>
      <c r="AH34" s="26"/>
      <c r="AI34" s="37">
        <f t="shared" si="3"/>
        <v>2.7581398448675064E-3</v>
      </c>
      <c r="AJ34" s="38">
        <f t="shared" si="4"/>
        <v>1.6773084133225433E-3</v>
      </c>
      <c r="AK34" s="38">
        <f t="shared" si="5"/>
        <v>5.1375597377355969E-4</v>
      </c>
      <c r="AL34" s="38">
        <f t="shared" si="6"/>
        <v>7.3511011011011722E-3</v>
      </c>
      <c r="AM34" s="38">
        <f t="shared" si="7"/>
        <v>4.1211015115614292E-4</v>
      </c>
      <c r="AN34" s="39">
        <f t="shared" si="8"/>
        <v>5.8297603498208561E-4</v>
      </c>
      <c r="AO34" s="40">
        <f t="shared" si="9"/>
        <v>2.215898586533835E-3</v>
      </c>
      <c r="AP34" s="20"/>
      <c r="AR34" s="26"/>
      <c r="AS34" s="37">
        <f t="shared" si="10"/>
        <v>5.3609794709952325E-3</v>
      </c>
      <c r="AT34" s="38">
        <f t="shared" si="11"/>
        <v>-5.2289203266615925E-3</v>
      </c>
      <c r="AU34" s="38">
        <f t="shared" si="12"/>
        <v>-3.1875070308677489E-3</v>
      </c>
      <c r="AV34" s="38">
        <f t="shared" si="13"/>
        <v>-5.6091752318877556E-3</v>
      </c>
      <c r="AW34" s="38">
        <f t="shared" si="14"/>
        <v>-4.1211015115614292E-4</v>
      </c>
      <c r="AX34" s="39">
        <f t="shared" si="15"/>
        <v>-5.8297603498208561E-4</v>
      </c>
      <c r="AY34" s="40">
        <f t="shared" si="16"/>
        <v>-1.6099515507600156E-3</v>
      </c>
      <c r="AZ34" s="20"/>
      <c r="BB34" s="26"/>
      <c r="BC34" s="37">
        <f t="shared" si="17"/>
        <v>5.3609794709952325E-3</v>
      </c>
      <c r="BD34" s="38">
        <f t="shared" si="18"/>
        <v>5.2289203266615925E-3</v>
      </c>
      <c r="BE34" s="38">
        <f t="shared" si="19"/>
        <v>3.1875070308677489E-3</v>
      </c>
      <c r="BF34" s="38">
        <f t="shared" si="20"/>
        <v>5.6091752318877556E-3</v>
      </c>
      <c r="BG34" s="38">
        <f t="shared" si="21"/>
        <v>4.1211015115614292E-4</v>
      </c>
      <c r="BH34" s="39">
        <f t="shared" si="22"/>
        <v>5.8297603498208561E-4</v>
      </c>
      <c r="BI34" s="40">
        <f t="shared" si="23"/>
        <v>3.3969447077584268E-3</v>
      </c>
      <c r="BJ34" s="20"/>
      <c r="BL34" s="26"/>
      <c r="BM34" s="48">
        <f t="shared" si="24"/>
        <v>4.0595596579313699E-3</v>
      </c>
      <c r="BN34" s="49">
        <f t="shared" si="25"/>
        <v>-1.7758059566695245E-3</v>
      </c>
      <c r="BO34" s="49">
        <f t="shared" si="26"/>
        <v>-1.3368755285470945E-3</v>
      </c>
      <c r="BP34" s="49">
        <f t="shared" si="27"/>
        <v>-6.4801381664944639E-3</v>
      </c>
      <c r="BQ34" s="49">
        <f t="shared" si="28"/>
        <v>-4.1211015115614292E-4</v>
      </c>
      <c r="BR34" s="50">
        <f t="shared" si="29"/>
        <v>-5.8297603498208561E-4</v>
      </c>
      <c r="BS34" s="51">
        <f t="shared" si="30"/>
        <v>-1.0880576966529902E-3</v>
      </c>
      <c r="BT34" s="20"/>
      <c r="BV34" s="26"/>
      <c r="BW34" s="48">
        <f t="shared" si="31"/>
        <v>4.0595596579313699E-3</v>
      </c>
      <c r="BX34" s="49">
        <f t="shared" si="32"/>
        <v>3.453114369992068E-3</v>
      </c>
      <c r="BY34" s="49">
        <f t="shared" si="33"/>
        <v>1.8506315023206544E-3</v>
      </c>
      <c r="BZ34" s="49">
        <f t="shared" si="34"/>
        <v>6.4801381664944639E-3</v>
      </c>
      <c r="CA34" s="49">
        <f t="shared" si="35"/>
        <v>4.1211015115614292E-4</v>
      </c>
      <c r="CB34" s="50">
        <f t="shared" si="36"/>
        <v>5.8297603498208561E-4</v>
      </c>
      <c r="CC34" s="51">
        <f t="shared" si="41"/>
        <v>2.8064216471461304E-3</v>
      </c>
      <c r="CD34" s="20"/>
    </row>
    <row r="35" spans="8:82" x14ac:dyDescent="0.3">
      <c r="H35" s="26"/>
      <c r="I35" s="29">
        <v>44763</v>
      </c>
      <c r="J35" s="5">
        <v>1938.76</v>
      </c>
      <c r="K35" s="5">
        <v>1950.59</v>
      </c>
      <c r="L35" s="5">
        <v>20811.599999999999</v>
      </c>
      <c r="M35" s="5">
        <v>20574.63</v>
      </c>
      <c r="N35" s="5">
        <v>4270.3624</v>
      </c>
      <c r="O35" s="5">
        <v>4236.0577999999996</v>
      </c>
      <c r="P35" s="5">
        <v>316.22000000000003</v>
      </c>
      <c r="Q35" s="5">
        <v>319.68</v>
      </c>
      <c r="R35" s="5">
        <v>6759.2</v>
      </c>
      <c r="S35" s="5">
        <v>6794.3</v>
      </c>
      <c r="T35" s="5">
        <v>11199.01</v>
      </c>
      <c r="U35" s="6">
        <v>11269.76</v>
      </c>
      <c r="V35" s="20"/>
      <c r="X35" s="26"/>
      <c r="Y35" s="37">
        <f t="shared" si="0"/>
        <v>2.1320975730050058E-3</v>
      </c>
      <c r="Z35" s="38">
        <f t="shared" si="37"/>
        <v>-1.5107069241013266E-2</v>
      </c>
      <c r="AA35" s="38">
        <f t="shared" si="38"/>
        <v>-1.1145447945116753E-2</v>
      </c>
      <c r="AB35" s="38">
        <f t="shared" si="39"/>
        <v>1.1581545471805661E-2</v>
      </c>
      <c r="AC35" s="38">
        <f t="shared" si="40"/>
        <v>5.1929222393183169E-3</v>
      </c>
      <c r="AD35" s="39">
        <f t="shared" si="1"/>
        <v>6.3175227095966513E-3</v>
      </c>
      <c r="AE35" s="40">
        <f>AVERAGE(Y35:AD35)</f>
        <v>-1.7140486540073068E-4</v>
      </c>
      <c r="AF35" s="20"/>
      <c r="AH35" s="26"/>
      <c r="AI35" s="37">
        <f t="shared" si="3"/>
        <v>2.1320975730050058E-3</v>
      </c>
      <c r="AJ35" s="38">
        <f t="shared" si="4"/>
        <v>1.5107069241013266E-2</v>
      </c>
      <c r="AK35" s="38">
        <f t="shared" si="5"/>
        <v>1.1145447945116753E-2</v>
      </c>
      <c r="AL35" s="38">
        <f t="shared" si="6"/>
        <v>1.1581545471805661E-2</v>
      </c>
      <c r="AM35" s="38">
        <f t="shared" si="7"/>
        <v>5.1929222393183169E-3</v>
      </c>
      <c r="AN35" s="39">
        <f t="shared" si="8"/>
        <v>6.3175227095966513E-3</v>
      </c>
      <c r="AO35" s="40">
        <f t="shared" si="9"/>
        <v>8.5794341966426088E-3</v>
      </c>
      <c r="AP35" s="20"/>
      <c r="AR35" s="26"/>
      <c r="AS35" s="37">
        <f t="shared" si="10"/>
        <v>6.10183828839048E-3</v>
      </c>
      <c r="AT35" s="38">
        <f t="shared" si="11"/>
        <v>-1.1386438332468314E-2</v>
      </c>
      <c r="AU35" s="38">
        <f t="shared" si="12"/>
        <v>-8.0331823828348609E-3</v>
      </c>
      <c r="AV35" s="38">
        <f t="shared" si="13"/>
        <v>1.0941749414964199E-2</v>
      </c>
      <c r="AW35" s="38">
        <f t="shared" si="14"/>
        <v>5.1929222393183169E-3</v>
      </c>
      <c r="AX35" s="39">
        <f t="shared" si="15"/>
        <v>6.3175227095966513E-3</v>
      </c>
      <c r="AY35" s="40">
        <f t="shared" si="16"/>
        <v>1.522401989494412E-3</v>
      </c>
      <c r="AZ35" s="20"/>
      <c r="BB35" s="26"/>
      <c r="BC35" s="37">
        <f t="shared" si="17"/>
        <v>6.10183828839048E-3</v>
      </c>
      <c r="BD35" s="38">
        <f t="shared" si="18"/>
        <v>1.1386438332468314E-2</v>
      </c>
      <c r="BE35" s="38">
        <f t="shared" si="19"/>
        <v>8.0331823828348609E-3</v>
      </c>
      <c r="BF35" s="38">
        <f t="shared" si="20"/>
        <v>1.0941749414964199E-2</v>
      </c>
      <c r="BG35" s="38">
        <f t="shared" si="21"/>
        <v>5.1929222393183169E-3</v>
      </c>
      <c r="BH35" s="39">
        <f t="shared" si="22"/>
        <v>6.3175227095966513E-3</v>
      </c>
      <c r="BI35" s="40">
        <f t="shared" si="23"/>
        <v>7.9956088945954702E-3</v>
      </c>
      <c r="BJ35" s="20"/>
      <c r="BL35" s="26"/>
      <c r="BM35" s="48">
        <f t="shared" si="24"/>
        <v>4.1169679306977429E-3</v>
      </c>
      <c r="BN35" s="49">
        <f t="shared" si="25"/>
        <v>-1.3246753786740791E-2</v>
      </c>
      <c r="BO35" s="49">
        <f t="shared" si="26"/>
        <v>-9.5893151639758062E-3</v>
      </c>
      <c r="BP35" s="49">
        <f t="shared" si="27"/>
        <v>1.1261647443384929E-2</v>
      </c>
      <c r="BQ35" s="49">
        <f t="shared" si="28"/>
        <v>5.1929222393183169E-3</v>
      </c>
      <c r="BR35" s="50">
        <f t="shared" si="29"/>
        <v>6.3175227095966513E-3</v>
      </c>
      <c r="BS35" s="51">
        <f t="shared" si="30"/>
        <v>6.7549856204684067E-4</v>
      </c>
      <c r="BT35" s="20"/>
      <c r="BV35" s="26"/>
      <c r="BW35" s="48">
        <f t="shared" si="31"/>
        <v>4.1169679306977429E-3</v>
      </c>
      <c r="BX35" s="49">
        <f t="shared" si="32"/>
        <v>1.3246753786740791E-2</v>
      </c>
      <c r="BY35" s="49">
        <f t="shared" si="33"/>
        <v>9.5893151639758062E-3</v>
      </c>
      <c r="BZ35" s="49">
        <f t="shared" si="34"/>
        <v>1.1261647443384929E-2</v>
      </c>
      <c r="CA35" s="49">
        <f t="shared" si="35"/>
        <v>5.1929222393183169E-3</v>
      </c>
      <c r="CB35" s="50">
        <f t="shared" si="36"/>
        <v>6.3175227095966513E-3</v>
      </c>
      <c r="CC35" s="51">
        <f t="shared" si="41"/>
        <v>8.2875215456190404E-3</v>
      </c>
      <c r="CD35" s="20"/>
    </row>
    <row r="36" spans="8:82" x14ac:dyDescent="0.3">
      <c r="H36" s="26"/>
      <c r="I36" s="29">
        <v>44762</v>
      </c>
      <c r="J36" s="5">
        <v>1927.14</v>
      </c>
      <c r="K36" s="5">
        <v>1946.44</v>
      </c>
      <c r="L36" s="5">
        <v>20968.419999999998</v>
      </c>
      <c r="M36" s="5">
        <v>20890.22</v>
      </c>
      <c r="N36" s="5">
        <v>4291.2808000000005</v>
      </c>
      <c r="O36" s="5">
        <v>4283.8027000000002</v>
      </c>
      <c r="P36" s="5">
        <v>319.14999999999998</v>
      </c>
      <c r="Q36" s="5">
        <v>316.02</v>
      </c>
      <c r="R36" s="5">
        <v>6649.6</v>
      </c>
      <c r="S36" s="5">
        <v>6759.2</v>
      </c>
      <c r="T36" s="5">
        <v>11162.73</v>
      </c>
      <c r="U36" s="6">
        <v>11199.01</v>
      </c>
      <c r="V36" s="20"/>
      <c r="X36" s="26"/>
      <c r="Y36" s="44">
        <f t="shared" si="0"/>
        <v>2.2939998633585468E-2</v>
      </c>
      <c r="Z36" s="45">
        <f t="shared" ref="Z36" si="42">IF(OR(M36="",M37=""),"",(M36-M37)/M37)</f>
        <v>1.1091396085196008E-2</v>
      </c>
      <c r="AA36" s="45">
        <f t="shared" ref="AA36" si="43">IF(OR(O36="",O37=""),"",(O36-O37)/O37)</f>
        <v>3.387549284255859E-3</v>
      </c>
      <c r="AB36" s="45">
        <f t="shared" ref="AB36" si="44">IF(OR(Q36="",Q37=""),"",(Q36-Q37)/Q37)</f>
        <v>6.753743230328145E-3</v>
      </c>
      <c r="AC36" s="45">
        <f t="shared" ref="AC36" si="45">IF(OR(S36="",S37=""),"",(S36-S37)/S37)</f>
        <v>1.6482194417709251E-2</v>
      </c>
      <c r="AD36" s="46">
        <f t="shared" ref="AD36" si="46">IF(OR(U36="",U37=""),"",(U36-U37)/U37)</f>
        <v>3.250101005757611E-3</v>
      </c>
      <c r="AE36" s="47">
        <f>AVERAGE(Y36:AD36)</f>
        <v>1.065083044280539E-2</v>
      </c>
      <c r="AF36" s="20"/>
      <c r="AG36" s="3"/>
      <c r="AH36" s="26"/>
      <c r="AI36" s="44">
        <f t="shared" ref="AI36" si="47">IF(OR(K36="",K37=""),"",SQRT(((K36-K37)/K37)^2))</f>
        <v>2.2939998633585468E-2</v>
      </c>
      <c r="AJ36" s="45">
        <f t="shared" ref="AJ36" si="48">IF(OR(M36="",M37=""),"",SQRT(((M36-M37)/M37)^2))</f>
        <v>1.1091396085196008E-2</v>
      </c>
      <c r="AK36" s="45">
        <f t="shared" ref="AK36" si="49">IF(OR(O36="",O37=""),"",SQRT(((O36-O37)/O37)^2))</f>
        <v>3.387549284255859E-3</v>
      </c>
      <c r="AL36" s="45">
        <f t="shared" ref="AL36" si="50">IF(OR(Q36="",Q37=""),"",SQRT(((Q36-Q37)/Q37)^2))</f>
        <v>6.753743230328145E-3</v>
      </c>
      <c r="AM36" s="45">
        <f t="shared" ref="AM36" si="51">IF(OR(S36="",S37=""),"",SQRT(((S36-S37)/S37)^2))</f>
        <v>1.6482194417709251E-2</v>
      </c>
      <c r="AN36" s="46">
        <f t="shared" ref="AN36" si="52">IF(OR(U36="",U37=""),"",SQRT(((U36-U37)/U37)^2))</f>
        <v>3.250101005757611E-3</v>
      </c>
      <c r="AO36" s="47">
        <f t="shared" ref="AO36" si="53">AVERAGE(AI36:AN36)</f>
        <v>1.065083044280539E-2</v>
      </c>
      <c r="AP36" s="20"/>
      <c r="AR36" s="17"/>
      <c r="AS36" s="44">
        <f t="shared" si="10"/>
        <v>1.0014840644685883E-2</v>
      </c>
      <c r="AT36" s="45">
        <f t="shared" si="11"/>
        <v>-3.7294178579023642E-3</v>
      </c>
      <c r="AU36" s="45">
        <f t="shared" si="12"/>
        <v>-1.7426265836531292E-3</v>
      </c>
      <c r="AV36" s="45">
        <f t="shared" si="13"/>
        <v>-9.8073006423311793E-3</v>
      </c>
      <c r="AW36" s="45">
        <f t="shared" si="14"/>
        <v>1.6482194417709251E-2</v>
      </c>
      <c r="AX36" s="46">
        <f t="shared" si="15"/>
        <v>3.250101005757611E-3</v>
      </c>
      <c r="AY36" s="47">
        <f t="shared" ref="AY36" si="54">AVERAGE(AS36:AX36)</f>
        <v>2.4112984973776786E-3</v>
      </c>
      <c r="AZ36" s="17"/>
      <c r="BA36" s="3"/>
      <c r="BB36" s="17"/>
      <c r="BC36" s="44">
        <f t="shared" si="17"/>
        <v>1.0014840644685883E-2</v>
      </c>
      <c r="BD36" s="45">
        <f t="shared" si="18"/>
        <v>3.7294178579023642E-3</v>
      </c>
      <c r="BE36" s="45">
        <f t="shared" si="19"/>
        <v>1.7426265836531292E-3</v>
      </c>
      <c r="BF36" s="45">
        <f t="shared" si="20"/>
        <v>9.8073006423311793E-3</v>
      </c>
      <c r="BG36" s="45">
        <f t="shared" si="21"/>
        <v>1.6482194417709251E-2</v>
      </c>
      <c r="BH36" s="46">
        <f t="shared" si="22"/>
        <v>3.250101005757611E-3</v>
      </c>
      <c r="BI36" s="47">
        <f t="shared" ref="BI36" si="55">AVERAGE(BC36:BH36)</f>
        <v>7.5044135253399024E-3</v>
      </c>
      <c r="BJ36" s="17"/>
      <c r="BK36" s="3"/>
      <c r="BL36" s="17"/>
      <c r="BM36" s="52">
        <f t="shared" si="24"/>
        <v>1.6477419639135675E-2</v>
      </c>
      <c r="BN36" s="53">
        <f t="shared" si="25"/>
        <v>3.680989113646822E-3</v>
      </c>
      <c r="BO36" s="53">
        <f t="shared" si="26"/>
        <v>8.2246135030136487E-4</v>
      </c>
      <c r="BP36" s="53">
        <f t="shared" si="27"/>
        <v>-1.5267787060015171E-3</v>
      </c>
      <c r="BQ36" s="53">
        <f t="shared" si="28"/>
        <v>1.6482194417709251E-2</v>
      </c>
      <c r="BR36" s="54">
        <f t="shared" si="29"/>
        <v>3.250101005757611E-3</v>
      </c>
      <c r="BS36" s="55">
        <f t="shared" ref="BS36" si="56">AVERAGE(BM36:BR36)</f>
        <v>6.5310644700915339E-3</v>
      </c>
      <c r="BT36" s="17"/>
      <c r="BU36" s="3"/>
      <c r="BV36" s="17"/>
      <c r="BW36" s="52">
        <f t="shared" si="31"/>
        <v>1.6477419639135675E-2</v>
      </c>
      <c r="BX36" s="53">
        <f t="shared" si="32"/>
        <v>7.4104069715491862E-3</v>
      </c>
      <c r="BY36" s="53">
        <f t="shared" si="33"/>
        <v>2.5650879339544942E-3</v>
      </c>
      <c r="BZ36" s="53">
        <f t="shared" si="34"/>
        <v>8.2805219363296621E-3</v>
      </c>
      <c r="CA36" s="53">
        <f t="shared" si="35"/>
        <v>1.6482194417709251E-2</v>
      </c>
      <c r="CB36" s="54">
        <f t="shared" si="36"/>
        <v>3.250101005757611E-3</v>
      </c>
      <c r="CC36" s="55">
        <f t="shared" ref="CC36" si="57">AVERAGE(BW36:CB36)</f>
        <v>9.0776219840726455E-3</v>
      </c>
      <c r="CD36" s="17"/>
    </row>
    <row r="37" spans="8:82" x14ac:dyDescent="0.3">
      <c r="H37" s="26"/>
      <c r="I37" s="58">
        <v>44761</v>
      </c>
      <c r="J37" s="30">
        <v>1906.23</v>
      </c>
      <c r="K37" s="30">
        <v>1902.79</v>
      </c>
      <c r="L37" s="30">
        <v>20719.2</v>
      </c>
      <c r="M37" s="30">
        <v>20661.060000000001</v>
      </c>
      <c r="N37" s="30">
        <v>4288.4440999999997</v>
      </c>
      <c r="O37" s="30">
        <v>4269.3401000000003</v>
      </c>
      <c r="P37" s="30">
        <v>313.38</v>
      </c>
      <c r="Q37" s="30">
        <v>313.89999999999998</v>
      </c>
      <c r="R37" s="30">
        <v>6687.1</v>
      </c>
      <c r="S37" s="30">
        <v>6649.6</v>
      </c>
      <c r="T37" s="30">
        <v>11163.63</v>
      </c>
      <c r="U37" s="31">
        <v>11162.73</v>
      </c>
      <c r="V37" s="20"/>
      <c r="X37" s="27"/>
      <c r="Y37" s="21"/>
      <c r="Z37" s="21"/>
      <c r="AA37" s="21"/>
      <c r="AB37" s="21"/>
      <c r="AC37" s="21"/>
      <c r="AD37" s="21"/>
      <c r="AE37" s="21"/>
      <c r="AF37" s="22"/>
      <c r="AH37" s="27"/>
      <c r="AI37" s="21"/>
      <c r="AJ37" s="21"/>
      <c r="AK37" s="21"/>
      <c r="AL37" s="21"/>
      <c r="AM37" s="21"/>
      <c r="AN37" s="21"/>
      <c r="AO37" s="21"/>
      <c r="AP37" s="22"/>
      <c r="AR37" s="27"/>
      <c r="AS37" s="21"/>
      <c r="AT37" s="21"/>
      <c r="AU37" s="21"/>
      <c r="AV37" s="21"/>
      <c r="AW37" s="21"/>
      <c r="AX37" s="21"/>
      <c r="AY37" s="21"/>
      <c r="AZ37" s="22"/>
      <c r="BB37" s="27"/>
      <c r="BC37" s="21"/>
      <c r="BD37" s="21"/>
      <c r="BE37" s="21"/>
      <c r="BF37" s="21"/>
      <c r="BG37" s="21"/>
      <c r="BH37" s="21"/>
      <c r="BI37" s="21"/>
      <c r="BJ37" s="22"/>
      <c r="BL37" s="27"/>
      <c r="BM37" s="21"/>
      <c r="BN37" s="21"/>
      <c r="BO37" s="21"/>
      <c r="BP37" s="21"/>
      <c r="BQ37" s="21"/>
      <c r="BR37" s="21"/>
      <c r="BS37" s="21"/>
      <c r="BT37" s="22"/>
      <c r="BV37" s="27"/>
      <c r="BW37" s="21"/>
      <c r="BX37" s="21"/>
      <c r="BY37" s="21"/>
      <c r="BZ37" s="21"/>
      <c r="CA37" s="21"/>
      <c r="CB37" s="21"/>
      <c r="CC37" s="21"/>
      <c r="CD37" s="22"/>
    </row>
    <row r="38" spans="8:82" x14ac:dyDescent="0.3">
      <c r="H38" s="27"/>
      <c r="I38" s="32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22"/>
    </row>
    <row r="39" spans="8:82" x14ac:dyDescent="0.3">
      <c r="I39" s="28"/>
      <c r="X39" s="23"/>
      <c r="Y39" s="24"/>
      <c r="Z39" s="24"/>
      <c r="AA39" s="24"/>
      <c r="AB39" s="24"/>
      <c r="AC39" s="24"/>
      <c r="AD39" s="24"/>
      <c r="AE39" s="24"/>
      <c r="AF39" s="25"/>
      <c r="AH39" s="23"/>
      <c r="AI39" s="24"/>
      <c r="AJ39" s="24"/>
      <c r="AK39" s="24"/>
      <c r="AL39" s="24"/>
      <c r="AM39" s="24"/>
      <c r="AN39" s="24"/>
      <c r="AO39" s="24"/>
      <c r="AP39" s="25"/>
      <c r="AR39" s="23"/>
      <c r="AS39" s="24"/>
      <c r="AT39" s="24"/>
      <c r="AU39" s="24"/>
      <c r="AV39" s="24"/>
      <c r="AW39" s="24"/>
      <c r="AX39" s="24"/>
      <c r="AY39" s="24"/>
      <c r="AZ39" s="25"/>
      <c r="BB39" s="23"/>
      <c r="BC39" s="24"/>
      <c r="BD39" s="24"/>
      <c r="BE39" s="24"/>
      <c r="BF39" s="24"/>
      <c r="BG39" s="24"/>
      <c r="BH39" s="24"/>
      <c r="BI39" s="24"/>
      <c r="BJ39" s="25"/>
      <c r="BL39" s="23"/>
      <c r="BM39" s="24"/>
      <c r="BN39" s="24"/>
      <c r="BO39" s="24"/>
      <c r="BP39" s="24"/>
      <c r="BQ39" s="24"/>
      <c r="BR39" s="24"/>
      <c r="BS39" s="24"/>
      <c r="BT39" s="25"/>
      <c r="BV39" s="23"/>
      <c r="BW39" s="24"/>
      <c r="BX39" s="24"/>
      <c r="BY39" s="24"/>
      <c r="BZ39" s="24"/>
      <c r="CA39" s="24"/>
      <c r="CB39" s="24"/>
      <c r="CC39" s="24"/>
      <c r="CD39" s="25"/>
    </row>
    <row r="40" spans="8:82" ht="18" x14ac:dyDescent="0.35">
      <c r="I40" s="28"/>
      <c r="X40" s="26"/>
      <c r="Y40" s="211" t="s">
        <v>34</v>
      </c>
      <c r="Z40" s="212"/>
      <c r="AA40" s="212"/>
      <c r="AB40" s="212"/>
      <c r="AC40" s="212"/>
      <c r="AD40" s="212"/>
      <c r="AE40" s="213"/>
      <c r="AF40" s="20"/>
      <c r="AH40" s="26"/>
      <c r="AI40" s="214" t="s">
        <v>35</v>
      </c>
      <c r="AJ40" s="215"/>
      <c r="AK40" s="215"/>
      <c r="AL40" s="215"/>
      <c r="AM40" s="215"/>
      <c r="AN40" s="215"/>
      <c r="AO40" s="216"/>
      <c r="AP40" s="20"/>
      <c r="AR40" s="26"/>
      <c r="AS40" s="211" t="s">
        <v>178</v>
      </c>
      <c r="AT40" s="212"/>
      <c r="AU40" s="212"/>
      <c r="AV40" s="212"/>
      <c r="AW40" s="212"/>
      <c r="AX40" s="212"/>
      <c r="AY40" s="213"/>
      <c r="AZ40" s="20"/>
      <c r="BB40" s="26"/>
      <c r="BC40" s="214" t="s">
        <v>179</v>
      </c>
      <c r="BD40" s="215"/>
      <c r="BE40" s="215"/>
      <c r="BF40" s="215"/>
      <c r="BG40" s="215"/>
      <c r="BH40" s="215"/>
      <c r="BI40" s="216"/>
      <c r="BJ40" s="20"/>
      <c r="BL40" s="26"/>
      <c r="BM40" s="211" t="s">
        <v>180</v>
      </c>
      <c r="BN40" s="212"/>
      <c r="BO40" s="212"/>
      <c r="BP40" s="212"/>
      <c r="BQ40" s="212"/>
      <c r="BR40" s="212"/>
      <c r="BS40" s="213"/>
      <c r="BT40" s="20"/>
      <c r="BV40" s="26"/>
      <c r="BW40" s="214" t="s">
        <v>181</v>
      </c>
      <c r="BX40" s="215"/>
      <c r="BY40" s="215"/>
      <c r="BZ40" s="215"/>
      <c r="CA40" s="215"/>
      <c r="CB40" s="215"/>
      <c r="CC40" s="216"/>
      <c r="CD40" s="20"/>
    </row>
    <row r="41" spans="8:82" x14ac:dyDescent="0.3">
      <c r="I41" s="28"/>
      <c r="X41" s="26"/>
      <c r="Y41" s="33" t="s">
        <v>16</v>
      </c>
      <c r="Z41" s="34" t="s">
        <v>17</v>
      </c>
      <c r="AA41" s="34" t="s">
        <v>24</v>
      </c>
      <c r="AB41" s="34" t="s">
        <v>25</v>
      </c>
      <c r="AC41" s="34" t="s">
        <v>26</v>
      </c>
      <c r="AD41" s="34" t="s">
        <v>27</v>
      </c>
      <c r="AE41" s="36" t="s">
        <v>9</v>
      </c>
      <c r="AF41" s="20"/>
      <c r="AH41" s="26"/>
      <c r="AI41" s="56" t="s">
        <v>16</v>
      </c>
      <c r="AJ41" s="57" t="s">
        <v>17</v>
      </c>
      <c r="AK41" s="57" t="s">
        <v>24</v>
      </c>
      <c r="AL41" s="57" t="s">
        <v>25</v>
      </c>
      <c r="AM41" s="57" t="s">
        <v>26</v>
      </c>
      <c r="AN41" s="57" t="s">
        <v>27</v>
      </c>
      <c r="AO41" s="36" t="s">
        <v>9</v>
      </c>
      <c r="AP41" s="20"/>
      <c r="AR41" s="26"/>
      <c r="AS41" s="33" t="s">
        <v>16</v>
      </c>
      <c r="AT41" s="34" t="s">
        <v>17</v>
      </c>
      <c r="AU41" s="34" t="s">
        <v>24</v>
      </c>
      <c r="AV41" s="34" t="s">
        <v>25</v>
      </c>
      <c r="AW41" s="34" t="s">
        <v>26</v>
      </c>
      <c r="AX41" s="34" t="s">
        <v>27</v>
      </c>
      <c r="AY41" s="36" t="s">
        <v>9</v>
      </c>
      <c r="AZ41" s="20"/>
      <c r="BB41" s="26"/>
      <c r="BC41" s="56" t="s">
        <v>16</v>
      </c>
      <c r="BD41" s="57" t="s">
        <v>17</v>
      </c>
      <c r="BE41" s="57" t="s">
        <v>24</v>
      </c>
      <c r="BF41" s="57" t="s">
        <v>25</v>
      </c>
      <c r="BG41" s="57" t="s">
        <v>26</v>
      </c>
      <c r="BH41" s="57" t="s">
        <v>27</v>
      </c>
      <c r="BI41" s="36" t="s">
        <v>9</v>
      </c>
      <c r="BJ41" s="20"/>
      <c r="BL41" s="26"/>
      <c r="BM41" s="56" t="s">
        <v>16</v>
      </c>
      <c r="BN41" s="57" t="s">
        <v>17</v>
      </c>
      <c r="BO41" s="57" t="s">
        <v>24</v>
      </c>
      <c r="BP41" s="57" t="s">
        <v>25</v>
      </c>
      <c r="BQ41" s="57" t="s">
        <v>26</v>
      </c>
      <c r="BR41" s="57" t="s">
        <v>27</v>
      </c>
      <c r="BS41" s="36" t="s">
        <v>9</v>
      </c>
      <c r="BT41" s="20"/>
      <c r="BV41" s="26"/>
      <c r="BW41" s="56" t="s">
        <v>16</v>
      </c>
      <c r="BX41" s="57" t="s">
        <v>17</v>
      </c>
      <c r="BY41" s="57" t="s">
        <v>24</v>
      </c>
      <c r="BZ41" s="57" t="s">
        <v>25</v>
      </c>
      <c r="CA41" s="57" t="s">
        <v>26</v>
      </c>
      <c r="CB41" s="57" t="s">
        <v>27</v>
      </c>
      <c r="CC41" s="36" t="s">
        <v>9</v>
      </c>
      <c r="CD41" s="20"/>
    </row>
    <row r="42" spans="8:82" x14ac:dyDescent="0.3">
      <c r="I42" s="28"/>
      <c r="X42" s="26"/>
      <c r="Y42" s="44">
        <f>IF(OR(E9="",K7=""),"",(E9-K7)/K7)</f>
        <v>-2.6519269653217502E-3</v>
      </c>
      <c r="Z42" s="53">
        <f>IF(OR(E10="",M7=""),"",(E10-M7)/M7)</f>
        <v>2.6868474306773727E-4</v>
      </c>
      <c r="AA42" s="53">
        <f>IF(OR(E11="",O7=""),"",(E11-O7)/O7)</f>
        <v>7.4746177658608639E-4</v>
      </c>
      <c r="AB42" s="53">
        <f>IF(OR(E12="",Q7=""),"",(E12-Q7)/Q7)</f>
        <v>1.0861059814078595E-2</v>
      </c>
      <c r="AC42" s="53">
        <f>IF(OR(E13="",S7=""),"",(E13-S7)/S7)</f>
        <v>-1.6432562193675606E-3</v>
      </c>
      <c r="AD42" s="53">
        <f>IF(OR(E14="",U7=""),"",(E14-U7)/U7)</f>
        <v>-4.0820180879328743E-3</v>
      </c>
      <c r="AE42" s="55">
        <f>AVERAGE(Y42:AD42)</f>
        <v>5.8333417685170572E-4</v>
      </c>
      <c r="AF42" s="20"/>
      <c r="AH42" s="26"/>
      <c r="AI42" s="41">
        <f t="shared" ref="AI42:AN42" si="58">IFERROR(SQRT((Y42)^2),"")</f>
        <v>2.6519269653217502E-3</v>
      </c>
      <c r="AJ42" s="42">
        <f t="shared" si="58"/>
        <v>2.6868474306773727E-4</v>
      </c>
      <c r="AK42" s="42">
        <f t="shared" si="58"/>
        <v>7.4746177658608639E-4</v>
      </c>
      <c r="AL42" s="42">
        <f t="shared" si="58"/>
        <v>1.0861059814078595E-2</v>
      </c>
      <c r="AM42" s="42">
        <f t="shared" si="58"/>
        <v>1.6432562193675606E-3</v>
      </c>
      <c r="AN42" s="43">
        <f t="shared" si="58"/>
        <v>4.0820180879328743E-3</v>
      </c>
      <c r="AO42" s="54">
        <f>AVERAGE(AI42:AN42)</f>
        <v>3.3757346010591014E-3</v>
      </c>
      <c r="AP42" s="20"/>
      <c r="AR42" s="26"/>
      <c r="AS42" s="44">
        <f>IFERROR((E9-J6)/J6,"")</f>
        <v>6.1811285941264791E-3</v>
      </c>
      <c r="AT42" s="53">
        <f>IFERROR((E10-L6)/L6,"")</f>
        <v>1.8608616196652904E-2</v>
      </c>
      <c r="AU42" s="53">
        <f>IFERROR((E11-N6)/N6,"")</f>
        <v>5.3475790841357599E-3</v>
      </c>
      <c r="AV42" s="53">
        <f>IFERROR((E12-P6)/P6,"")</f>
        <v>1.8929833417465926E-2</v>
      </c>
      <c r="AW42" s="53">
        <f>IFERROR((E13-R6)/R6,"")</f>
        <v>-1.6432562193675606E-3</v>
      </c>
      <c r="AX42" s="62">
        <f>IFERROR((E14-T6)/T6,"")</f>
        <v>-4.0820180879328743E-3</v>
      </c>
      <c r="AY42" s="55">
        <f>AVERAGE(AS42:AX42)</f>
        <v>7.2236471641801041E-3</v>
      </c>
      <c r="AZ42" s="20"/>
      <c r="BB42" s="26"/>
      <c r="BC42" s="41">
        <f t="shared" ref="BC42:BH42" si="59">IFERROR(SQRT((AS42)^2),"")</f>
        <v>6.1811285941264791E-3</v>
      </c>
      <c r="BD42" s="42">
        <f t="shared" si="59"/>
        <v>1.8608616196652904E-2</v>
      </c>
      <c r="BE42" s="42">
        <f t="shared" si="59"/>
        <v>5.3475790841357599E-3</v>
      </c>
      <c r="BF42" s="42">
        <f t="shared" si="59"/>
        <v>1.8929833417465926E-2</v>
      </c>
      <c r="BG42" s="42">
        <f t="shared" si="59"/>
        <v>1.6432562193675606E-3</v>
      </c>
      <c r="BH42" s="43">
        <f t="shared" si="59"/>
        <v>4.0820180879328743E-3</v>
      </c>
      <c r="BI42" s="54">
        <f>AVERAGE(BC42:BH42)</f>
        <v>9.1320719332802502E-3</v>
      </c>
      <c r="BJ42" s="20"/>
      <c r="BL42" s="26"/>
      <c r="BM42" s="41">
        <f>AVERAGE(Y42,AS42)</f>
        <v>1.7646008144023644E-3</v>
      </c>
      <c r="BN42" s="42">
        <f t="shared" ref="BN42:BR42" si="60">AVERAGE(Z42,AT42)</f>
        <v>9.4386504698603206E-3</v>
      </c>
      <c r="BO42" s="42">
        <f t="shared" si="60"/>
        <v>3.0475204303609233E-3</v>
      </c>
      <c r="BP42" s="42">
        <f t="shared" si="60"/>
        <v>1.4895446615772261E-2</v>
      </c>
      <c r="BQ42" s="42">
        <f t="shared" si="60"/>
        <v>-1.6432562193675606E-3</v>
      </c>
      <c r="BR42" s="43">
        <f t="shared" si="60"/>
        <v>-4.0820180879328743E-3</v>
      </c>
      <c r="BS42" s="54">
        <f>AVERAGE(BM42:BR42)</f>
        <v>3.9034906705159057E-3</v>
      </c>
      <c r="BT42" s="20"/>
      <c r="BV42" s="26"/>
      <c r="BW42" s="41">
        <f t="shared" ref="BW42:CB42" si="61">IFERROR(SQRT((BM42)^2),"")</f>
        <v>1.7646008144023644E-3</v>
      </c>
      <c r="BX42" s="42">
        <f t="shared" si="61"/>
        <v>9.4386504698603206E-3</v>
      </c>
      <c r="BY42" s="42">
        <f t="shared" si="61"/>
        <v>3.0475204303609233E-3</v>
      </c>
      <c r="BZ42" s="42">
        <f t="shared" si="61"/>
        <v>1.4895446615772261E-2</v>
      </c>
      <c r="CA42" s="42">
        <f t="shared" si="61"/>
        <v>1.6432562193675606E-3</v>
      </c>
      <c r="CB42" s="43">
        <f t="shared" si="61"/>
        <v>4.0820180879328743E-3</v>
      </c>
      <c r="CC42" s="54">
        <f>AVERAGE(BW42:CB42)</f>
        <v>5.8119154396160519E-3</v>
      </c>
      <c r="CD42" s="20"/>
    </row>
    <row r="43" spans="8:82" x14ac:dyDescent="0.3">
      <c r="I43" s="28"/>
      <c r="X43" s="27"/>
      <c r="Y43" s="21"/>
      <c r="Z43" s="21"/>
      <c r="AA43" s="21"/>
      <c r="AB43" s="21"/>
      <c r="AC43" s="21"/>
      <c r="AD43" s="21"/>
      <c r="AE43" s="21"/>
      <c r="AF43" s="22"/>
      <c r="AH43" s="27"/>
      <c r="AI43" s="21"/>
      <c r="AJ43" s="21"/>
      <c r="AK43" s="21"/>
      <c r="AL43" s="21"/>
      <c r="AM43" s="21"/>
      <c r="AN43" s="21"/>
      <c r="AO43" s="21"/>
      <c r="AP43" s="22"/>
      <c r="AR43" s="27"/>
      <c r="AS43" s="21"/>
      <c r="AT43" s="21"/>
      <c r="AU43" s="21"/>
      <c r="AV43" s="21"/>
      <c r="AW43" s="21"/>
      <c r="AX43" s="21"/>
      <c r="AY43" s="21"/>
      <c r="AZ43" s="22"/>
      <c r="BB43" s="27"/>
      <c r="BC43" s="21"/>
      <c r="BD43" s="21"/>
      <c r="BE43" s="21"/>
      <c r="BF43" s="21"/>
      <c r="BG43" s="21"/>
      <c r="BH43" s="21"/>
      <c r="BI43" s="21"/>
      <c r="BJ43" s="22"/>
      <c r="BL43" s="27"/>
      <c r="BM43" s="21"/>
      <c r="BN43" s="21"/>
      <c r="BO43" s="21"/>
      <c r="BP43" s="21"/>
      <c r="BQ43" s="21"/>
      <c r="BR43" s="21"/>
      <c r="BS43" s="21"/>
      <c r="BT43" s="22"/>
      <c r="BV43" s="27"/>
      <c r="BW43" s="21"/>
      <c r="BX43" s="21"/>
      <c r="BY43" s="21"/>
      <c r="BZ43" s="21"/>
      <c r="CA43" s="21"/>
      <c r="CB43" s="21"/>
      <c r="CC43" s="21"/>
      <c r="CD43" s="22"/>
    </row>
    <row r="44" spans="8:82" x14ac:dyDescent="0.3">
      <c r="I44" s="28"/>
    </row>
    <row r="45" spans="8:82" x14ac:dyDescent="0.3">
      <c r="I45" s="28"/>
    </row>
    <row r="46" spans="8:82" x14ac:dyDescent="0.3">
      <c r="I46" s="28"/>
    </row>
    <row r="47" spans="8:82" x14ac:dyDescent="0.3">
      <c r="I47" s="28"/>
    </row>
    <row r="48" spans="8:82" x14ac:dyDescent="0.3">
      <c r="I48" s="28"/>
    </row>
    <row r="49" spans="9:16" x14ac:dyDescent="0.3">
      <c r="I49" s="28"/>
    </row>
    <row r="50" spans="9:16" x14ac:dyDescent="0.3">
      <c r="I50" s="28"/>
    </row>
    <row r="51" spans="9:16" x14ac:dyDescent="0.3">
      <c r="I51" s="28"/>
    </row>
    <row r="52" spans="9:16" x14ac:dyDescent="0.3">
      <c r="I52" s="28"/>
    </row>
    <row r="53" spans="9:16" x14ac:dyDescent="0.3">
      <c r="I53" s="28"/>
    </row>
    <row r="54" spans="9:16" x14ac:dyDescent="0.3">
      <c r="I54" s="28"/>
      <c r="P54" s="1"/>
    </row>
    <row r="55" spans="9:16" x14ac:dyDescent="0.3">
      <c r="I55" s="28"/>
    </row>
    <row r="56" spans="9:16" x14ac:dyDescent="0.3">
      <c r="I56" s="28"/>
    </row>
    <row r="57" spans="9:16" x14ac:dyDescent="0.3">
      <c r="I57" s="28"/>
    </row>
    <row r="58" spans="9:16" x14ac:dyDescent="0.3">
      <c r="I58" s="28"/>
      <c r="P58" s="1"/>
    </row>
    <row r="59" spans="9:16" x14ac:dyDescent="0.3">
      <c r="I59" s="28"/>
    </row>
    <row r="60" spans="9:16" x14ac:dyDescent="0.3">
      <c r="I60" s="28"/>
    </row>
    <row r="61" spans="9:16" x14ac:dyDescent="0.3">
      <c r="I61" s="28"/>
    </row>
    <row r="62" spans="9:16" x14ac:dyDescent="0.3">
      <c r="I62" s="28"/>
    </row>
    <row r="63" spans="9:16" x14ac:dyDescent="0.3">
      <c r="I63" s="28"/>
    </row>
    <row r="64" spans="9:16" x14ac:dyDescent="0.3">
      <c r="I64" s="28"/>
    </row>
    <row r="65" spans="9:9" x14ac:dyDescent="0.3">
      <c r="I65" s="28"/>
    </row>
    <row r="66" spans="9:9" x14ac:dyDescent="0.3">
      <c r="I66" s="28"/>
    </row>
    <row r="67" spans="9:9" x14ac:dyDescent="0.3">
      <c r="I67" s="28"/>
    </row>
    <row r="68" spans="9:9" x14ac:dyDescent="0.3">
      <c r="I68" s="28"/>
    </row>
    <row r="69" spans="9:9" x14ac:dyDescent="0.3">
      <c r="I69" s="28"/>
    </row>
    <row r="70" spans="9:9" x14ac:dyDescent="0.3">
      <c r="I70" s="28"/>
    </row>
    <row r="71" spans="9:9" x14ac:dyDescent="0.3">
      <c r="I71" s="28"/>
    </row>
    <row r="72" spans="9:9" x14ac:dyDescent="0.3">
      <c r="I72" s="28"/>
    </row>
    <row r="73" spans="9:9" x14ac:dyDescent="0.3">
      <c r="I73" s="28"/>
    </row>
    <row r="74" spans="9:9" x14ac:dyDescent="0.3">
      <c r="I74" s="28"/>
    </row>
    <row r="75" spans="9:9" x14ac:dyDescent="0.3">
      <c r="I75" s="28"/>
    </row>
    <row r="76" spans="9:9" x14ac:dyDescent="0.3">
      <c r="I76" s="28"/>
    </row>
    <row r="77" spans="9:9" x14ac:dyDescent="0.3">
      <c r="I77" s="28"/>
    </row>
    <row r="78" spans="9:9" x14ac:dyDescent="0.3">
      <c r="I78" s="28"/>
    </row>
    <row r="79" spans="9:9" x14ac:dyDescent="0.3">
      <c r="I79" s="28"/>
    </row>
    <row r="80" spans="9:9" x14ac:dyDescent="0.3">
      <c r="I80" s="28"/>
    </row>
    <row r="81" spans="9:9" x14ac:dyDescent="0.3">
      <c r="I81" s="28"/>
    </row>
    <row r="82" spans="9:9" x14ac:dyDescent="0.3">
      <c r="I82" s="28"/>
    </row>
    <row r="83" spans="9:9" x14ac:dyDescent="0.3">
      <c r="I83" s="28"/>
    </row>
    <row r="84" spans="9:9" x14ac:dyDescent="0.3">
      <c r="I84" s="28"/>
    </row>
    <row r="85" spans="9:9" x14ac:dyDescent="0.3">
      <c r="I85" s="28"/>
    </row>
    <row r="86" spans="9:9" x14ac:dyDescent="0.3">
      <c r="I86" s="28"/>
    </row>
    <row r="87" spans="9:9" x14ac:dyDescent="0.3">
      <c r="I87" s="28"/>
    </row>
    <row r="88" spans="9:9" x14ac:dyDescent="0.3">
      <c r="I88" s="28"/>
    </row>
    <row r="89" spans="9:9" x14ac:dyDescent="0.3">
      <c r="I89" s="28"/>
    </row>
    <row r="90" spans="9:9" x14ac:dyDescent="0.3">
      <c r="I90" s="28"/>
    </row>
    <row r="91" spans="9:9" x14ac:dyDescent="0.3">
      <c r="I91" s="28"/>
    </row>
    <row r="92" spans="9:9" x14ac:dyDescent="0.3">
      <c r="I92" s="28"/>
    </row>
    <row r="93" spans="9:9" x14ac:dyDescent="0.3">
      <c r="I93" s="28"/>
    </row>
    <row r="94" spans="9:9" x14ac:dyDescent="0.3">
      <c r="I94" s="28"/>
    </row>
    <row r="95" spans="9:9" x14ac:dyDescent="0.3">
      <c r="I95" s="28"/>
    </row>
    <row r="96" spans="9:9" x14ac:dyDescent="0.3">
      <c r="I96" s="28"/>
    </row>
    <row r="97" spans="9:9" x14ac:dyDescent="0.3">
      <c r="I97" s="28"/>
    </row>
    <row r="98" spans="9:9" x14ac:dyDescent="0.3">
      <c r="I98" s="28"/>
    </row>
    <row r="99" spans="9:9" x14ac:dyDescent="0.3">
      <c r="I99" s="28"/>
    </row>
    <row r="100" spans="9:9" x14ac:dyDescent="0.3">
      <c r="I100" s="28"/>
    </row>
    <row r="101" spans="9:9" x14ac:dyDescent="0.3">
      <c r="I101" s="28"/>
    </row>
    <row r="102" spans="9:9" x14ac:dyDescent="0.3">
      <c r="I102" s="28"/>
    </row>
    <row r="103" spans="9:9" x14ac:dyDescent="0.3">
      <c r="I103" s="28"/>
    </row>
    <row r="104" spans="9:9" x14ac:dyDescent="0.3">
      <c r="I104" s="28"/>
    </row>
    <row r="105" spans="9:9" x14ac:dyDescent="0.3">
      <c r="I105" s="28"/>
    </row>
    <row r="106" spans="9:9" x14ac:dyDescent="0.3">
      <c r="I106" s="28"/>
    </row>
    <row r="107" spans="9:9" x14ac:dyDescent="0.3">
      <c r="I107" s="28"/>
    </row>
    <row r="108" spans="9:9" x14ac:dyDescent="0.3">
      <c r="I108" s="28"/>
    </row>
    <row r="109" spans="9:9" x14ac:dyDescent="0.3">
      <c r="I109" s="28"/>
    </row>
    <row r="110" spans="9:9" x14ac:dyDescent="0.3">
      <c r="I110" s="28"/>
    </row>
    <row r="111" spans="9:9" x14ac:dyDescent="0.3">
      <c r="I111" s="28"/>
    </row>
    <row r="112" spans="9:9" x14ac:dyDescent="0.3">
      <c r="I112" s="28"/>
    </row>
    <row r="113" spans="9:9" x14ac:dyDescent="0.3">
      <c r="I113" s="28"/>
    </row>
    <row r="114" spans="9:9" x14ac:dyDescent="0.3">
      <c r="I114" s="28"/>
    </row>
    <row r="115" spans="9:9" x14ac:dyDescent="0.3">
      <c r="I115" s="28"/>
    </row>
    <row r="116" spans="9:9" x14ac:dyDescent="0.3">
      <c r="I116" s="28"/>
    </row>
    <row r="117" spans="9:9" x14ac:dyDescent="0.3">
      <c r="I117" s="28"/>
    </row>
    <row r="118" spans="9:9" x14ac:dyDescent="0.3">
      <c r="I118" s="28"/>
    </row>
    <row r="119" spans="9:9" x14ac:dyDescent="0.3">
      <c r="I119" s="28"/>
    </row>
    <row r="120" spans="9:9" x14ac:dyDescent="0.3">
      <c r="I120" s="28"/>
    </row>
    <row r="121" spans="9:9" x14ac:dyDescent="0.3">
      <c r="I121" s="28"/>
    </row>
    <row r="122" spans="9:9" x14ac:dyDescent="0.3">
      <c r="I122" s="28"/>
    </row>
    <row r="123" spans="9:9" x14ac:dyDescent="0.3">
      <c r="I123" s="28"/>
    </row>
    <row r="124" spans="9:9" x14ac:dyDescent="0.3">
      <c r="I124" s="28"/>
    </row>
    <row r="125" spans="9:9" x14ac:dyDescent="0.3">
      <c r="I125" s="28"/>
    </row>
    <row r="126" spans="9:9" x14ac:dyDescent="0.3">
      <c r="I126" s="28"/>
    </row>
    <row r="127" spans="9:9" x14ac:dyDescent="0.3">
      <c r="I127" s="28"/>
    </row>
    <row r="128" spans="9:9" x14ac:dyDescent="0.3">
      <c r="I128" s="28"/>
    </row>
    <row r="129" spans="9:9" x14ac:dyDescent="0.3">
      <c r="I129" s="28"/>
    </row>
    <row r="130" spans="9:9" x14ac:dyDescent="0.3">
      <c r="I130" s="28"/>
    </row>
    <row r="131" spans="9:9" x14ac:dyDescent="0.3">
      <c r="I131" s="28"/>
    </row>
    <row r="132" spans="9:9" x14ac:dyDescent="0.3">
      <c r="I132" s="28"/>
    </row>
    <row r="133" spans="9:9" x14ac:dyDescent="0.3">
      <c r="I133" s="28"/>
    </row>
    <row r="134" spans="9:9" x14ac:dyDescent="0.3">
      <c r="I134" s="28"/>
    </row>
    <row r="135" spans="9:9" x14ac:dyDescent="0.3">
      <c r="I135" s="28"/>
    </row>
    <row r="136" spans="9:9" x14ac:dyDescent="0.3">
      <c r="I136" s="28"/>
    </row>
    <row r="137" spans="9:9" x14ac:dyDescent="0.3">
      <c r="I137" s="28"/>
    </row>
    <row r="138" spans="9:9" x14ac:dyDescent="0.3">
      <c r="I138" s="28"/>
    </row>
    <row r="139" spans="9:9" x14ac:dyDescent="0.3">
      <c r="I139" s="28"/>
    </row>
    <row r="140" spans="9:9" x14ac:dyDescent="0.3">
      <c r="I140" s="28"/>
    </row>
    <row r="141" spans="9:9" x14ac:dyDescent="0.3">
      <c r="I141" s="28"/>
    </row>
    <row r="142" spans="9:9" x14ac:dyDescent="0.3">
      <c r="I142" s="28"/>
    </row>
    <row r="143" spans="9:9" x14ac:dyDescent="0.3">
      <c r="I143" s="28"/>
    </row>
    <row r="144" spans="9:9" x14ac:dyDescent="0.3">
      <c r="I144" s="28"/>
    </row>
    <row r="145" spans="9:9" x14ac:dyDescent="0.3">
      <c r="I145" s="28"/>
    </row>
    <row r="146" spans="9:9" x14ac:dyDescent="0.3">
      <c r="I146" s="28"/>
    </row>
    <row r="147" spans="9:9" x14ac:dyDescent="0.3">
      <c r="I147" s="28"/>
    </row>
    <row r="148" spans="9:9" x14ac:dyDescent="0.3">
      <c r="I148" s="28"/>
    </row>
    <row r="149" spans="9:9" x14ac:dyDescent="0.3">
      <c r="I149" s="28"/>
    </row>
    <row r="150" spans="9:9" x14ac:dyDescent="0.3">
      <c r="I150" s="28"/>
    </row>
    <row r="151" spans="9:9" x14ac:dyDescent="0.3">
      <c r="I151" s="28"/>
    </row>
    <row r="152" spans="9:9" x14ac:dyDescent="0.3">
      <c r="I152" s="28"/>
    </row>
    <row r="153" spans="9:9" x14ac:dyDescent="0.3">
      <c r="I153" s="28"/>
    </row>
    <row r="154" spans="9:9" x14ac:dyDescent="0.3">
      <c r="I154" s="28"/>
    </row>
    <row r="155" spans="9:9" x14ac:dyDescent="0.3">
      <c r="I155" s="28"/>
    </row>
    <row r="156" spans="9:9" x14ac:dyDescent="0.3">
      <c r="I156" s="28"/>
    </row>
    <row r="157" spans="9:9" x14ac:dyDescent="0.3">
      <c r="I157" s="28"/>
    </row>
    <row r="158" spans="9:9" x14ac:dyDescent="0.3">
      <c r="I158" s="28"/>
    </row>
    <row r="159" spans="9:9" x14ac:dyDescent="0.3">
      <c r="I159" s="28"/>
    </row>
    <row r="160" spans="9:9" x14ac:dyDescent="0.3">
      <c r="I160" s="28"/>
    </row>
  </sheetData>
  <sheetProtection selectLockedCells="1" selectUnlockedCells="1"/>
  <mergeCells count="37">
    <mergeCell ref="C17:E17"/>
    <mergeCell ref="D18:E18"/>
    <mergeCell ref="C16:E16"/>
    <mergeCell ref="D23:E23"/>
    <mergeCell ref="C22:E22"/>
    <mergeCell ref="D21:E21"/>
    <mergeCell ref="D20:E20"/>
    <mergeCell ref="D19:E19"/>
    <mergeCell ref="BW40:CC40"/>
    <mergeCell ref="D31:E31"/>
    <mergeCell ref="D30:E30"/>
    <mergeCell ref="D29:E29"/>
    <mergeCell ref="D28:E28"/>
    <mergeCell ref="AI40:AO40"/>
    <mergeCell ref="AS40:AY40"/>
    <mergeCell ref="BC40:BI40"/>
    <mergeCell ref="BM40:BS40"/>
    <mergeCell ref="C27:E27"/>
    <mergeCell ref="D26:E26"/>
    <mergeCell ref="D25:E25"/>
    <mergeCell ref="D24:E24"/>
    <mergeCell ref="Y40:AE40"/>
    <mergeCell ref="AS3:AY3"/>
    <mergeCell ref="BC3:BI3"/>
    <mergeCell ref="BM3:BS3"/>
    <mergeCell ref="BW3:CC3"/>
    <mergeCell ref="C7:E7"/>
    <mergeCell ref="Y3:AE3"/>
    <mergeCell ref="AI3:AO3"/>
    <mergeCell ref="I3:U3"/>
    <mergeCell ref="J4:K4"/>
    <mergeCell ref="L4:M4"/>
    <mergeCell ref="N4:O4"/>
    <mergeCell ref="P4:Q4"/>
    <mergeCell ref="R4:S4"/>
    <mergeCell ref="T4:U4"/>
    <mergeCell ref="B2:F3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150B0-1CC2-45EE-AC14-A2201382363B}">
  <sheetPr codeName="Sheet2"/>
  <dimension ref="B2:CD160"/>
  <sheetViews>
    <sheetView showGridLines="0" workbookViewId="0"/>
  </sheetViews>
  <sheetFormatPr defaultRowHeight="14.4" x14ac:dyDescent="0.3"/>
  <cols>
    <col min="1" max="2" width="2.88671875" customWidth="1"/>
    <col min="3" max="5" width="10.33203125" customWidth="1"/>
    <col min="6" max="8" width="2.88671875" customWidth="1"/>
    <col min="9" max="9" width="18.5546875" customWidth="1"/>
    <col min="10" max="21" width="11.33203125" customWidth="1"/>
    <col min="22" max="24" width="2.88671875" customWidth="1"/>
    <col min="25" max="31" width="12.88671875" customWidth="1"/>
    <col min="32" max="34" width="2.88671875" customWidth="1"/>
    <col min="35" max="41" width="12.88671875" customWidth="1"/>
    <col min="42" max="44" width="2.88671875" customWidth="1"/>
    <col min="45" max="51" width="12.88671875" customWidth="1"/>
    <col min="52" max="54" width="2.88671875" customWidth="1"/>
    <col min="55" max="61" width="12.88671875" customWidth="1"/>
    <col min="62" max="64" width="2.88671875" customWidth="1"/>
    <col min="65" max="71" width="12.88671875" customWidth="1"/>
    <col min="72" max="74" width="2.88671875" customWidth="1"/>
    <col min="75" max="81" width="12.88671875" customWidth="1"/>
    <col min="82" max="82" width="2.88671875" customWidth="1"/>
    <col min="83" max="84" width="9.109375" customWidth="1"/>
  </cols>
  <sheetData>
    <row r="2" spans="2:82" x14ac:dyDescent="0.3">
      <c r="B2" s="128" t="str">
        <f>_xll.TR(".STOXX;.FTSE;.GDAXI;.FTMIB;.SSMI;.STOXX50","OPEN_PRC;CF_LAST","CH=Fd RH=IN",C8)</f>
        <v>Updated at 12:45:08</v>
      </c>
      <c r="C2" s="129"/>
      <c r="D2" s="129"/>
      <c r="E2" s="129"/>
      <c r="F2" s="130"/>
      <c r="G2" s="2"/>
      <c r="H2" s="23"/>
      <c r="I2" s="64" t="str">
        <f>_xll.RHistory(".STOXX;.FTSE;.GDAXI;.FTMIB;.SSMI;.STOXX50",".Timestamp;.Open;.Close","NBROWS:32 INTERVAL:1D",,"TSREPEAT:NO CH:Fd",I5)</f>
        <v>Updated at 12:09:17</v>
      </c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X2" s="23"/>
      <c r="Y2" s="24"/>
      <c r="Z2" s="24"/>
      <c r="AA2" s="24"/>
      <c r="AB2" s="24"/>
      <c r="AC2" s="24"/>
      <c r="AD2" s="24"/>
      <c r="AE2" s="24"/>
      <c r="AF2" s="25"/>
      <c r="AH2" s="23"/>
      <c r="AI2" s="24"/>
      <c r="AJ2" s="24"/>
      <c r="AK2" s="24"/>
      <c r="AL2" s="24"/>
      <c r="AM2" s="24"/>
      <c r="AN2" s="24"/>
      <c r="AO2" s="24"/>
      <c r="AP2" s="25"/>
      <c r="AR2" s="23"/>
      <c r="AS2" s="24"/>
      <c r="AT2" s="24"/>
      <c r="AU2" s="24"/>
      <c r="AV2" s="24"/>
      <c r="AW2" s="24"/>
      <c r="AX2" s="24"/>
      <c r="AY2" s="24"/>
      <c r="AZ2" s="25"/>
      <c r="BB2" s="23"/>
      <c r="BC2" s="24"/>
      <c r="BD2" s="24"/>
      <c r="BE2" s="24"/>
      <c r="BF2" s="24"/>
      <c r="BG2" s="24"/>
      <c r="BH2" s="24"/>
      <c r="BI2" s="24"/>
      <c r="BJ2" s="25"/>
      <c r="BL2" s="23"/>
      <c r="BM2" s="24"/>
      <c r="BN2" s="24"/>
      <c r="BO2" s="24"/>
      <c r="BP2" s="24"/>
      <c r="BQ2" s="24"/>
      <c r="BR2" s="24"/>
      <c r="BS2" s="24"/>
      <c r="BT2" s="25"/>
      <c r="BV2" s="23"/>
      <c r="BW2" s="24"/>
      <c r="BX2" s="24"/>
      <c r="BY2" s="24"/>
      <c r="BZ2" s="24"/>
      <c r="CA2" s="24"/>
      <c r="CB2" s="24"/>
      <c r="CC2" s="24"/>
      <c r="CD2" s="25"/>
    </row>
    <row r="3" spans="2:82" ht="18" x14ac:dyDescent="0.35">
      <c r="B3" s="219"/>
      <c r="C3" s="220"/>
      <c r="D3" s="220"/>
      <c r="E3" s="220"/>
      <c r="F3" s="221"/>
      <c r="G3" s="2"/>
      <c r="H3" s="26"/>
      <c r="I3" s="211" t="s">
        <v>36</v>
      </c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3"/>
      <c r="V3" s="20"/>
      <c r="X3" s="26"/>
      <c r="Y3" s="211" t="s">
        <v>23</v>
      </c>
      <c r="Z3" s="212"/>
      <c r="AA3" s="212"/>
      <c r="AB3" s="212"/>
      <c r="AC3" s="212"/>
      <c r="AD3" s="212"/>
      <c r="AE3" s="213"/>
      <c r="AF3" s="20"/>
      <c r="AH3" s="26"/>
      <c r="AI3" s="214" t="s">
        <v>28</v>
      </c>
      <c r="AJ3" s="215"/>
      <c r="AK3" s="215"/>
      <c r="AL3" s="215"/>
      <c r="AM3" s="215"/>
      <c r="AN3" s="215"/>
      <c r="AO3" s="216"/>
      <c r="AP3" s="20"/>
      <c r="AR3" s="26"/>
      <c r="AS3" s="211" t="s">
        <v>29</v>
      </c>
      <c r="AT3" s="212"/>
      <c r="AU3" s="212"/>
      <c r="AV3" s="212"/>
      <c r="AW3" s="212"/>
      <c r="AX3" s="212"/>
      <c r="AY3" s="213"/>
      <c r="AZ3" s="20"/>
      <c r="BB3" s="26"/>
      <c r="BC3" s="214" t="s">
        <v>30</v>
      </c>
      <c r="BD3" s="215"/>
      <c r="BE3" s="215"/>
      <c r="BF3" s="215"/>
      <c r="BG3" s="215"/>
      <c r="BH3" s="215"/>
      <c r="BI3" s="216"/>
      <c r="BJ3" s="20"/>
      <c r="BL3" s="26"/>
      <c r="BM3" s="211" t="s">
        <v>31</v>
      </c>
      <c r="BN3" s="212"/>
      <c r="BO3" s="212"/>
      <c r="BP3" s="212"/>
      <c r="BQ3" s="212"/>
      <c r="BR3" s="212"/>
      <c r="BS3" s="213"/>
      <c r="BT3" s="20"/>
      <c r="BV3" s="26"/>
      <c r="BW3" s="214" t="s">
        <v>32</v>
      </c>
      <c r="BX3" s="215"/>
      <c r="BY3" s="215"/>
      <c r="BZ3" s="215"/>
      <c r="CA3" s="215"/>
      <c r="CB3" s="215"/>
      <c r="CC3" s="216"/>
      <c r="CD3" s="20"/>
    </row>
    <row r="4" spans="2:82" x14ac:dyDescent="0.3">
      <c r="G4" s="2"/>
      <c r="H4" s="26"/>
      <c r="I4" s="27"/>
      <c r="J4" s="217" t="s">
        <v>37</v>
      </c>
      <c r="K4" s="217"/>
      <c r="L4" s="217" t="s">
        <v>38</v>
      </c>
      <c r="M4" s="217"/>
      <c r="N4" s="217" t="s">
        <v>39</v>
      </c>
      <c r="O4" s="217"/>
      <c r="P4" s="217" t="s">
        <v>40</v>
      </c>
      <c r="Q4" s="217"/>
      <c r="R4" s="217" t="s">
        <v>41</v>
      </c>
      <c r="S4" s="217"/>
      <c r="T4" s="217" t="s">
        <v>42</v>
      </c>
      <c r="U4" s="218"/>
      <c r="V4" s="20"/>
      <c r="X4" s="26"/>
      <c r="Y4" s="33" t="s">
        <v>37</v>
      </c>
      <c r="Z4" s="34" t="s">
        <v>38</v>
      </c>
      <c r="AA4" s="34" t="s">
        <v>39</v>
      </c>
      <c r="AB4" s="34" t="s">
        <v>40</v>
      </c>
      <c r="AC4" s="34" t="s">
        <v>41</v>
      </c>
      <c r="AD4" s="35" t="s">
        <v>42</v>
      </c>
      <c r="AE4" s="36" t="s">
        <v>9</v>
      </c>
      <c r="AF4" s="20"/>
      <c r="AH4" s="26"/>
      <c r="AI4" s="33" t="s">
        <v>37</v>
      </c>
      <c r="AJ4" s="34" t="s">
        <v>38</v>
      </c>
      <c r="AK4" s="34" t="s">
        <v>39</v>
      </c>
      <c r="AL4" s="34" t="s">
        <v>40</v>
      </c>
      <c r="AM4" s="34" t="s">
        <v>41</v>
      </c>
      <c r="AN4" s="35" t="s">
        <v>42</v>
      </c>
      <c r="AO4" s="36" t="s">
        <v>9</v>
      </c>
      <c r="AP4" s="20"/>
      <c r="AR4" s="26"/>
      <c r="AS4" s="33" t="s">
        <v>37</v>
      </c>
      <c r="AT4" s="34" t="s">
        <v>38</v>
      </c>
      <c r="AU4" s="34" t="s">
        <v>39</v>
      </c>
      <c r="AV4" s="34" t="s">
        <v>40</v>
      </c>
      <c r="AW4" s="34" t="s">
        <v>41</v>
      </c>
      <c r="AX4" s="35" t="s">
        <v>42</v>
      </c>
      <c r="AY4" s="36" t="s">
        <v>9</v>
      </c>
      <c r="AZ4" s="20"/>
      <c r="BB4" s="26"/>
      <c r="BC4" s="33" t="s">
        <v>37</v>
      </c>
      <c r="BD4" s="34" t="s">
        <v>38</v>
      </c>
      <c r="BE4" s="34" t="s">
        <v>39</v>
      </c>
      <c r="BF4" s="34" t="s">
        <v>40</v>
      </c>
      <c r="BG4" s="34" t="s">
        <v>41</v>
      </c>
      <c r="BH4" s="35" t="s">
        <v>42</v>
      </c>
      <c r="BI4" s="36" t="s">
        <v>9</v>
      </c>
      <c r="BJ4" s="20"/>
      <c r="BL4" s="26"/>
      <c r="BM4" s="33" t="s">
        <v>37</v>
      </c>
      <c r="BN4" s="34" t="s">
        <v>38</v>
      </c>
      <c r="BO4" s="34" t="s">
        <v>39</v>
      </c>
      <c r="BP4" s="34" t="s">
        <v>40</v>
      </c>
      <c r="BQ4" s="34" t="s">
        <v>41</v>
      </c>
      <c r="BR4" s="35" t="s">
        <v>42</v>
      </c>
      <c r="BS4" s="36" t="s">
        <v>9</v>
      </c>
      <c r="BT4" s="20"/>
      <c r="BV4" s="26"/>
      <c r="BW4" s="33" t="s">
        <v>37</v>
      </c>
      <c r="BX4" s="34" t="s">
        <v>38</v>
      </c>
      <c r="BY4" s="34" t="s">
        <v>39</v>
      </c>
      <c r="BZ4" s="34" t="s">
        <v>40</v>
      </c>
      <c r="CA4" s="34" t="s">
        <v>41</v>
      </c>
      <c r="CB4" s="35" t="s">
        <v>42</v>
      </c>
      <c r="CC4" s="36" t="s">
        <v>9</v>
      </c>
      <c r="CD4" s="20"/>
    </row>
    <row r="5" spans="2:82" hidden="1" x14ac:dyDescent="0.3">
      <c r="G5" s="2"/>
      <c r="H5" s="26"/>
      <c r="I5" s="110" t="s">
        <v>22</v>
      </c>
      <c r="J5" s="111" t="s">
        <v>201</v>
      </c>
      <c r="K5" s="111" t="s">
        <v>202</v>
      </c>
      <c r="L5" s="111" t="s">
        <v>201</v>
      </c>
      <c r="M5" s="111" t="s">
        <v>202</v>
      </c>
      <c r="N5" s="111" t="s">
        <v>201</v>
      </c>
      <c r="O5" s="111" t="s">
        <v>202</v>
      </c>
      <c r="P5" s="111" t="s">
        <v>201</v>
      </c>
      <c r="Q5" s="111" t="s">
        <v>202</v>
      </c>
      <c r="R5" s="111" t="s">
        <v>201</v>
      </c>
      <c r="S5" s="111" t="s">
        <v>202</v>
      </c>
      <c r="T5" s="111" t="s">
        <v>201</v>
      </c>
      <c r="U5" s="112" t="s">
        <v>202</v>
      </c>
      <c r="V5" s="20"/>
      <c r="X5" s="26"/>
      <c r="Y5" s="26"/>
      <c r="Z5" s="19"/>
      <c r="AA5" s="19"/>
      <c r="AB5" s="19"/>
      <c r="AC5" s="19"/>
      <c r="AD5" s="20"/>
      <c r="AE5" s="17"/>
      <c r="AF5" s="20"/>
      <c r="AH5" s="26"/>
      <c r="AI5" s="26"/>
      <c r="AJ5" s="19"/>
      <c r="AK5" s="19"/>
      <c r="AL5" s="19"/>
      <c r="AM5" s="19"/>
      <c r="AN5" s="20"/>
      <c r="AO5" s="17"/>
      <c r="AP5" s="20"/>
      <c r="AR5" s="26"/>
      <c r="AS5" s="26"/>
      <c r="AT5" s="19"/>
      <c r="AU5" s="19"/>
      <c r="AV5" s="19"/>
      <c r="AW5" s="19"/>
      <c r="AX5" s="20"/>
      <c r="AY5" s="17"/>
      <c r="AZ5" s="20"/>
      <c r="BB5" s="26"/>
      <c r="BC5" s="26"/>
      <c r="BD5" s="19"/>
      <c r="BE5" s="19"/>
      <c r="BF5" s="19"/>
      <c r="BG5" s="19"/>
      <c r="BH5" s="20"/>
      <c r="BI5" s="17"/>
      <c r="BJ5" s="20"/>
      <c r="BL5" s="26"/>
      <c r="BM5" s="26"/>
      <c r="BN5" s="19"/>
      <c r="BO5" s="19"/>
      <c r="BP5" s="19"/>
      <c r="BQ5" s="19"/>
      <c r="BR5" s="20"/>
      <c r="BS5" s="17"/>
      <c r="BT5" s="20"/>
      <c r="BV5" s="26"/>
      <c r="BW5" s="26"/>
      <c r="BX5" s="19"/>
      <c r="BY5" s="19"/>
      <c r="BZ5" s="19"/>
      <c r="CA5" s="19"/>
      <c r="CB5" s="20"/>
      <c r="CC5" s="17"/>
      <c r="CD5" s="20"/>
    </row>
    <row r="6" spans="2:82" x14ac:dyDescent="0.3">
      <c r="B6" s="23"/>
      <c r="C6" s="63"/>
      <c r="D6" s="24"/>
      <c r="E6" s="24"/>
      <c r="F6" s="25"/>
      <c r="G6" s="2"/>
      <c r="H6" s="26"/>
      <c r="I6" s="29">
        <v>44804</v>
      </c>
      <c r="J6" s="5">
        <v>420.48</v>
      </c>
      <c r="K6" s="5">
        <v>416.38</v>
      </c>
      <c r="L6" s="5">
        <v>7361.63</v>
      </c>
      <c r="M6" s="5">
        <v>7273.61</v>
      </c>
      <c r="N6" s="5">
        <v>13018.48</v>
      </c>
      <c r="O6" s="5">
        <v>12842.84</v>
      </c>
      <c r="P6" s="5">
        <v>21951.7</v>
      </c>
      <c r="Q6" s="5">
        <v>21624.46</v>
      </c>
      <c r="R6" s="5">
        <v>10898.13</v>
      </c>
      <c r="S6" s="5">
        <v>10824.42</v>
      </c>
      <c r="T6" s="5">
        <v>3554.83</v>
      </c>
      <c r="U6" s="6">
        <v>3515.2</v>
      </c>
      <c r="V6" s="20"/>
      <c r="X6" s="26"/>
      <c r="Y6" s="37">
        <f t="shared" ref="Y6:Y36" si="0">IF(OR(K6="",K7=""),"",(K6-K7)/K7)</f>
        <v>-8.1703627831638276E-3</v>
      </c>
      <c r="Z6" s="38">
        <f>IF(OR(M6="",M7=""),"",(M6-M7)/M7)</f>
        <v>-1.1956591135387195E-2</v>
      </c>
      <c r="AA6" s="38">
        <f>IF(OR(O6="",O7=""),"",(O6-O7)/O7)</f>
        <v>-9.127283556847568E-3</v>
      </c>
      <c r="AB6" s="38">
        <f>IF(OR(Q6="",Q7=""),"",(Q6-Q7)/Q7)</f>
        <v>-9.198532706657804E-3</v>
      </c>
      <c r="AC6" s="38">
        <f>IF(OR(S6="",S7=""),"",(S6-S7)/S7)</f>
        <v>-5.5608891175430893E-3</v>
      </c>
      <c r="AD6" s="39">
        <f t="shared" ref="AD6:AD36" si="1">IF(OR(U6="",U7=""),"",(U6-U7)/U7)</f>
        <v>-1.0006393051569733E-2</v>
      </c>
      <c r="AE6" s="40">
        <f t="shared" ref="AE6:AE34" si="2">AVERAGE(Y6:AD6)</f>
        <v>-9.0033420585282024E-3</v>
      </c>
      <c r="AF6" s="20"/>
      <c r="AH6" s="26"/>
      <c r="AI6" s="37">
        <f t="shared" ref="AI6:AI36" si="3">IF(OR(K6="",K7=""),"",SQRT(((K6-K7)/K7)^2))</f>
        <v>8.1703627831638276E-3</v>
      </c>
      <c r="AJ6" s="38">
        <f t="shared" ref="AJ6:AJ36" si="4">IF(OR(M6="",M7=""),"",SQRT(((M6-M7)/M7)^2))</f>
        <v>1.1956591135387195E-2</v>
      </c>
      <c r="AK6" s="38">
        <f t="shared" ref="AK6:AK36" si="5">IF(OR(O6="",O7=""),"",SQRT(((O6-O7)/O7)^2))</f>
        <v>9.127283556847568E-3</v>
      </c>
      <c r="AL6" s="38">
        <f t="shared" ref="AL6:AL36" si="6">IF(OR(Q6="",Q7=""),"",SQRT(((Q6-Q7)/Q7)^2))</f>
        <v>9.198532706657804E-3</v>
      </c>
      <c r="AM6" s="38">
        <f t="shared" ref="AM6:AM36" si="7">IF(OR(S6="",S7=""),"",SQRT(((S6-S7)/S7)^2))</f>
        <v>5.5608891175430893E-3</v>
      </c>
      <c r="AN6" s="39">
        <f t="shared" ref="AN6:AN36" si="8">IF(OR(U6="",U7=""),"",SQRT(((U6-U7)/U7)^2))</f>
        <v>1.0006393051569733E-2</v>
      </c>
      <c r="AO6" s="40">
        <f t="shared" ref="AO6:AO36" si="9">AVERAGE(AI6:AN6)</f>
        <v>9.0033420585282024E-3</v>
      </c>
      <c r="AP6" s="20"/>
      <c r="AR6" s="26"/>
      <c r="AS6" s="37">
        <f t="shared" ref="AS6:AS36" si="10">IFERROR((K6-J6)/J6,"")</f>
        <v>-9.7507610350076636E-3</v>
      </c>
      <c r="AT6" s="38">
        <f t="shared" ref="AT6:AT36" si="11">IFERROR((M6-L6)/L6,"")</f>
        <v>-1.1956591135387195E-2</v>
      </c>
      <c r="AU6" s="38">
        <f t="shared" ref="AU6:AU36" si="12">IFERROR((O6-N6)/N6,"")</f>
        <v>-1.3491590416085397E-2</v>
      </c>
      <c r="AV6" s="38">
        <f t="shared" ref="AV6:AV36" si="13">IFERROR((Q6-P6)/P6,"")</f>
        <v>-1.4907273696342496E-2</v>
      </c>
      <c r="AW6" s="38">
        <f t="shared" ref="AW6:AW36" si="14">IFERROR((S6-R6)/R6,"")</f>
        <v>-6.7635456725143794E-3</v>
      </c>
      <c r="AX6" s="39">
        <f t="shared" ref="AX6:AX36" si="15">IFERROR((U6-T6)/T6,"")</f>
        <v>-1.1148212432099456E-2</v>
      </c>
      <c r="AY6" s="40">
        <f t="shared" ref="AY6:AY36" si="16">AVERAGE(AS6:AX6)</f>
        <v>-1.1336329064572763E-2</v>
      </c>
      <c r="AZ6" s="20"/>
      <c r="BB6" s="26"/>
      <c r="BC6" s="37">
        <f t="shared" ref="BC6:BC36" si="17">IFERROR(SQRT(((K6-J6)/J6)^2),"")</f>
        <v>9.7507610350076636E-3</v>
      </c>
      <c r="BD6" s="38">
        <f t="shared" ref="BD6:BD36" si="18">IFERROR(SQRT(((M6-L6)/L6)^2),"")</f>
        <v>1.1956591135387195E-2</v>
      </c>
      <c r="BE6" s="38">
        <f t="shared" ref="BE6:BE36" si="19">IFERROR(SQRT(((O6-N6)/N6)^2),"")</f>
        <v>1.3491590416085397E-2</v>
      </c>
      <c r="BF6" s="38">
        <f t="shared" ref="BF6:BF36" si="20">IFERROR(SQRT(((Q6-P6)/P6)^2),"")</f>
        <v>1.4907273696342496E-2</v>
      </c>
      <c r="BG6" s="38">
        <f t="shared" ref="BG6:BG36" si="21">IFERROR(SQRT(((S6-R6)/R6)^2),"")</f>
        <v>6.7635456725143794E-3</v>
      </c>
      <c r="BH6" s="39">
        <f t="shared" ref="BH6:BH36" si="22">IFERROR(SQRT(((U6-T6)/T6)^2),"")</f>
        <v>1.1148212432099456E-2</v>
      </c>
      <c r="BI6" s="40">
        <f t="shared" ref="BI6:BI36" si="23">AVERAGE(BC6:BH6)</f>
        <v>1.1336329064572763E-2</v>
      </c>
      <c r="BJ6" s="20"/>
      <c r="BL6" s="26"/>
      <c r="BM6" s="59">
        <f t="shared" ref="BM6:BR36" si="24">IFERROR(AVERAGE(Y6,AS6),"")</f>
        <v>-8.9605619090857465E-3</v>
      </c>
      <c r="BN6" s="49">
        <f t="shared" si="24"/>
        <v>-1.1956591135387195E-2</v>
      </c>
      <c r="BO6" s="49">
        <f t="shared" si="24"/>
        <v>-1.1309436986466482E-2</v>
      </c>
      <c r="BP6" s="49">
        <f t="shared" si="24"/>
        <v>-1.205290320150015E-2</v>
      </c>
      <c r="BQ6" s="49">
        <f t="shared" si="24"/>
        <v>-6.1622173950287348E-3</v>
      </c>
      <c r="BR6" s="60">
        <f t="shared" si="24"/>
        <v>-1.0577302741834594E-2</v>
      </c>
      <c r="BS6" s="51">
        <f t="shared" ref="BS6:BS36" si="25">AVERAGE(BM6:BR6)</f>
        <v>-1.0169835561550484E-2</v>
      </c>
      <c r="BT6" s="20"/>
      <c r="BV6" s="26"/>
      <c r="BW6" s="59">
        <f t="shared" ref="BW6:CB36" si="26">IFERROR(AVERAGE(AI6,BC6),"")</f>
        <v>8.9605619090857465E-3</v>
      </c>
      <c r="BX6" s="49">
        <f t="shared" si="26"/>
        <v>1.1956591135387195E-2</v>
      </c>
      <c r="BY6" s="49">
        <f t="shared" si="26"/>
        <v>1.1309436986466482E-2</v>
      </c>
      <c r="BZ6" s="49">
        <f t="shared" si="26"/>
        <v>1.205290320150015E-2</v>
      </c>
      <c r="CA6" s="49">
        <f t="shared" si="26"/>
        <v>6.1622173950287348E-3</v>
      </c>
      <c r="CB6" s="60">
        <f t="shared" si="26"/>
        <v>1.0577302741834594E-2</v>
      </c>
      <c r="CC6" s="60">
        <f>AVERAGE(BW6:CB6)</f>
        <v>1.0169835561550484E-2</v>
      </c>
      <c r="CD6" s="20"/>
    </row>
    <row r="7" spans="2:82" ht="18" x14ac:dyDescent="0.35">
      <c r="B7" s="26"/>
      <c r="C7" s="134" t="s">
        <v>6</v>
      </c>
      <c r="D7" s="135"/>
      <c r="E7" s="136"/>
      <c r="F7" s="20"/>
      <c r="G7" s="2"/>
      <c r="H7" s="26"/>
      <c r="I7" s="29">
        <v>44803</v>
      </c>
      <c r="J7" s="5">
        <v>423.22</v>
      </c>
      <c r="K7" s="5">
        <v>419.81</v>
      </c>
      <c r="L7" s="5">
        <v>7427.31</v>
      </c>
      <c r="M7" s="5">
        <v>7361.63</v>
      </c>
      <c r="N7" s="5">
        <v>12919.43</v>
      </c>
      <c r="O7" s="5">
        <v>12961.14</v>
      </c>
      <c r="P7" s="5">
        <v>21960.23</v>
      </c>
      <c r="Q7" s="5">
        <v>21825.22</v>
      </c>
      <c r="R7" s="5">
        <v>10914.18</v>
      </c>
      <c r="S7" s="5">
        <v>10884.95</v>
      </c>
      <c r="T7" s="5">
        <v>3589.49</v>
      </c>
      <c r="U7" s="6">
        <v>3550.73</v>
      </c>
      <c r="V7" s="20"/>
      <c r="X7" s="26"/>
      <c r="Y7" s="37">
        <f t="shared" si="0"/>
        <v>-6.7195078670293984E-3</v>
      </c>
      <c r="Z7" s="38" t="str">
        <f t="shared" ref="Z7:Z36" si="27">IF(OR(M7="",M8=""),"",(M7-M8)/M8)</f>
        <v/>
      </c>
      <c r="AA7" s="38">
        <f t="shared" ref="AA7:AA36" si="28">IF(OR(O7="",O8=""),"",(O7-O8)/O8)</f>
        <v>5.2858181073590872E-3</v>
      </c>
      <c r="AB7" s="38">
        <f t="shared" ref="AB7:AB36" si="29">IF(OR(Q7="",Q8=""),"",(Q7-Q8)/Q8)</f>
        <v>-7.6275485443560054E-4</v>
      </c>
      <c r="AC7" s="38">
        <f t="shared" ref="AC7:AC36" si="30">IF(OR(S7="",S8=""),"",(S7-S8)/S8)</f>
        <v>-1.0819749760019102E-3</v>
      </c>
      <c r="AD7" s="39">
        <f t="shared" si="1"/>
        <v>-9.3188584119437892E-3</v>
      </c>
      <c r="AE7" s="40">
        <f>AVERAGE(Y7:AD7)</f>
        <v>-2.519455600410322E-3</v>
      </c>
      <c r="AF7" s="20"/>
      <c r="AH7" s="26"/>
      <c r="AI7" s="37">
        <f t="shared" si="3"/>
        <v>6.7195078670293984E-3</v>
      </c>
      <c r="AJ7" s="38" t="str">
        <f t="shared" si="4"/>
        <v/>
      </c>
      <c r="AK7" s="38">
        <f t="shared" si="5"/>
        <v>5.2858181073590872E-3</v>
      </c>
      <c r="AL7" s="38">
        <f t="shared" si="6"/>
        <v>7.6275485443560054E-4</v>
      </c>
      <c r="AM7" s="38">
        <f t="shared" si="7"/>
        <v>1.0819749760019102E-3</v>
      </c>
      <c r="AN7" s="39">
        <f t="shared" si="8"/>
        <v>9.3188584119437892E-3</v>
      </c>
      <c r="AO7" s="40">
        <f t="shared" si="9"/>
        <v>4.6337828433539573E-3</v>
      </c>
      <c r="AP7" s="20"/>
      <c r="AR7" s="26"/>
      <c r="AS7" s="37">
        <f t="shared" si="10"/>
        <v>-8.0572751760314369E-3</v>
      </c>
      <c r="AT7" s="38">
        <f t="shared" si="11"/>
        <v>-8.8430400777670896E-3</v>
      </c>
      <c r="AU7" s="38">
        <f t="shared" si="12"/>
        <v>3.2284706059012764E-3</v>
      </c>
      <c r="AV7" s="38">
        <f t="shared" si="13"/>
        <v>-6.147931966104107E-3</v>
      </c>
      <c r="AW7" s="38">
        <f t="shared" si="14"/>
        <v>-2.6781673016204204E-3</v>
      </c>
      <c r="AX7" s="39">
        <f t="shared" si="15"/>
        <v>-1.0798191386520025E-2</v>
      </c>
      <c r="AY7" s="40">
        <f t="shared" si="16"/>
        <v>-5.5493558836903004E-3</v>
      </c>
      <c r="AZ7" s="20"/>
      <c r="BB7" s="26"/>
      <c r="BC7" s="37">
        <f t="shared" si="17"/>
        <v>8.0572751760314369E-3</v>
      </c>
      <c r="BD7" s="38">
        <f t="shared" si="18"/>
        <v>8.8430400777670896E-3</v>
      </c>
      <c r="BE7" s="38">
        <f t="shared" si="19"/>
        <v>3.2284706059012764E-3</v>
      </c>
      <c r="BF7" s="38">
        <f t="shared" si="20"/>
        <v>6.147931966104107E-3</v>
      </c>
      <c r="BG7" s="38">
        <f t="shared" si="21"/>
        <v>2.6781673016204204E-3</v>
      </c>
      <c r="BH7" s="39">
        <f t="shared" si="22"/>
        <v>1.0798191386520025E-2</v>
      </c>
      <c r="BI7" s="40">
        <f t="shared" si="23"/>
        <v>6.6255127523240599E-3</v>
      </c>
      <c r="BJ7" s="20"/>
      <c r="BL7" s="26"/>
      <c r="BM7" s="59">
        <f t="shared" si="24"/>
        <v>-7.3883915215304172E-3</v>
      </c>
      <c r="BN7" s="49">
        <f t="shared" si="24"/>
        <v>-8.8430400777670896E-3</v>
      </c>
      <c r="BO7" s="49">
        <f t="shared" si="24"/>
        <v>4.257144356630182E-3</v>
      </c>
      <c r="BP7" s="49">
        <f t="shared" si="24"/>
        <v>-3.4553434102698537E-3</v>
      </c>
      <c r="BQ7" s="49">
        <f t="shared" si="24"/>
        <v>-1.8800711388111653E-3</v>
      </c>
      <c r="BR7" s="60">
        <f t="shared" si="24"/>
        <v>-1.0058524899231907E-2</v>
      </c>
      <c r="BS7" s="51">
        <f t="shared" si="25"/>
        <v>-4.5613711151633752E-3</v>
      </c>
      <c r="BT7" s="20"/>
      <c r="BV7" s="26"/>
      <c r="BW7" s="59">
        <f t="shared" si="26"/>
        <v>7.3883915215304172E-3</v>
      </c>
      <c r="BX7" s="49">
        <f t="shared" si="26"/>
        <v>8.8430400777670896E-3</v>
      </c>
      <c r="BY7" s="49">
        <f t="shared" si="26"/>
        <v>4.257144356630182E-3</v>
      </c>
      <c r="BZ7" s="49">
        <f t="shared" si="26"/>
        <v>3.4553434102698537E-3</v>
      </c>
      <c r="CA7" s="49">
        <f t="shared" si="26"/>
        <v>1.8800711388111653E-3</v>
      </c>
      <c r="CB7" s="60">
        <f t="shared" si="26"/>
        <v>1.0058524899231907E-2</v>
      </c>
      <c r="CC7" s="51">
        <f t="shared" ref="CC7:CC36" si="31">AVERAGE(BW7:CB7)</f>
        <v>5.9804192340401014E-3</v>
      </c>
      <c r="CD7" s="20"/>
    </row>
    <row r="8" spans="2:82" x14ac:dyDescent="0.3">
      <c r="B8" s="26"/>
      <c r="C8" s="4"/>
      <c r="D8" s="113" t="s">
        <v>197</v>
      </c>
      <c r="E8" s="115" t="s">
        <v>198</v>
      </c>
      <c r="F8" s="20"/>
      <c r="G8" s="2"/>
      <c r="H8" s="26"/>
      <c r="I8" s="29">
        <v>44802</v>
      </c>
      <c r="J8" s="5">
        <v>424.95</v>
      </c>
      <c r="K8" s="5">
        <v>422.65</v>
      </c>
      <c r="L8" s="5"/>
      <c r="M8" s="5"/>
      <c r="N8" s="5">
        <v>12838.42</v>
      </c>
      <c r="O8" s="5">
        <v>12892.99</v>
      </c>
      <c r="P8" s="5">
        <v>21663.96</v>
      </c>
      <c r="Q8" s="5">
        <v>21841.88</v>
      </c>
      <c r="R8" s="5">
        <v>10882.9</v>
      </c>
      <c r="S8" s="5">
        <v>10896.74</v>
      </c>
      <c r="T8" s="5">
        <v>3606.3</v>
      </c>
      <c r="U8" s="6">
        <v>3584.13</v>
      </c>
      <c r="V8" s="20"/>
      <c r="X8" s="26"/>
      <c r="Y8" s="37">
        <f t="shared" si="0"/>
        <v>-8.0734117205285214E-3</v>
      </c>
      <c r="Z8" s="38" t="str">
        <f t="shared" si="27"/>
        <v/>
      </c>
      <c r="AA8" s="38">
        <f t="shared" si="28"/>
        <v>-6.0502009409881506E-3</v>
      </c>
      <c r="AB8" s="38">
        <f t="shared" si="29"/>
        <v>-2.4375149861270815E-3</v>
      </c>
      <c r="AC8" s="38">
        <f t="shared" si="30"/>
        <v>-4.1509171863690596E-3</v>
      </c>
      <c r="AD8" s="39">
        <f t="shared" si="1"/>
        <v>-7.3916728056231144E-3</v>
      </c>
      <c r="AE8" s="40">
        <f t="shared" si="2"/>
        <v>-5.6207435279271856E-3</v>
      </c>
      <c r="AF8" s="20"/>
      <c r="AH8" s="26"/>
      <c r="AI8" s="37">
        <f t="shared" si="3"/>
        <v>8.0734117205285214E-3</v>
      </c>
      <c r="AJ8" s="38" t="str">
        <f t="shared" si="4"/>
        <v/>
      </c>
      <c r="AK8" s="38">
        <f t="shared" si="5"/>
        <v>6.0502009409881506E-3</v>
      </c>
      <c r="AL8" s="38">
        <f t="shared" si="6"/>
        <v>2.4375149861270815E-3</v>
      </c>
      <c r="AM8" s="38">
        <f t="shared" si="7"/>
        <v>4.1509171863690596E-3</v>
      </c>
      <c r="AN8" s="39">
        <f t="shared" si="8"/>
        <v>7.3916728056231144E-3</v>
      </c>
      <c r="AO8" s="40">
        <f t="shared" si="9"/>
        <v>5.6207435279271856E-3</v>
      </c>
      <c r="AP8" s="20"/>
      <c r="AR8" s="26"/>
      <c r="AS8" s="37">
        <f t="shared" si="10"/>
        <v>-5.4124014589952028E-3</v>
      </c>
      <c r="AT8" s="38" t="str">
        <f t="shared" si="11"/>
        <v/>
      </c>
      <c r="AU8" s="38">
        <f t="shared" si="12"/>
        <v>4.25052303943941E-3</v>
      </c>
      <c r="AV8" s="38">
        <f t="shared" si="13"/>
        <v>8.2127182657280532E-3</v>
      </c>
      <c r="AW8" s="38">
        <f t="shared" si="14"/>
        <v>1.2717198540830243E-3</v>
      </c>
      <c r="AX8" s="39">
        <f t="shared" si="15"/>
        <v>-6.1475750769486928E-3</v>
      </c>
      <c r="AY8" s="40">
        <f t="shared" si="16"/>
        <v>4.3499692466131832E-4</v>
      </c>
      <c r="AZ8" s="20"/>
      <c r="BB8" s="26"/>
      <c r="BC8" s="37">
        <f t="shared" si="17"/>
        <v>5.4124014589952028E-3</v>
      </c>
      <c r="BD8" s="38" t="str">
        <f t="shared" si="18"/>
        <v/>
      </c>
      <c r="BE8" s="38">
        <f t="shared" si="19"/>
        <v>4.25052303943941E-3</v>
      </c>
      <c r="BF8" s="38">
        <f t="shared" si="20"/>
        <v>8.2127182657280532E-3</v>
      </c>
      <c r="BG8" s="38">
        <f t="shared" si="21"/>
        <v>1.2717198540830243E-3</v>
      </c>
      <c r="BH8" s="39">
        <f t="shared" si="22"/>
        <v>6.1475750769486928E-3</v>
      </c>
      <c r="BI8" s="40">
        <f t="shared" si="23"/>
        <v>5.0589875390388769E-3</v>
      </c>
      <c r="BJ8" s="20"/>
      <c r="BL8" s="26"/>
      <c r="BM8" s="59">
        <f t="shared" si="24"/>
        <v>-6.7429065897618625E-3</v>
      </c>
      <c r="BN8" s="49" t="str">
        <f t="shared" si="24"/>
        <v/>
      </c>
      <c r="BO8" s="49">
        <f t="shared" si="24"/>
        <v>-8.9983895077437029E-4</v>
      </c>
      <c r="BP8" s="49">
        <f t="shared" si="24"/>
        <v>2.8876016398004861E-3</v>
      </c>
      <c r="BQ8" s="49">
        <f t="shared" si="24"/>
        <v>-1.4395986661430177E-3</v>
      </c>
      <c r="BR8" s="60">
        <f t="shared" si="24"/>
        <v>-6.769623941285904E-3</v>
      </c>
      <c r="BS8" s="51">
        <f t="shared" si="25"/>
        <v>-2.5928733016329338E-3</v>
      </c>
      <c r="BT8" s="20"/>
      <c r="BV8" s="26"/>
      <c r="BW8" s="59">
        <f t="shared" si="26"/>
        <v>6.7429065897618625E-3</v>
      </c>
      <c r="BX8" s="49" t="str">
        <f t="shared" si="26"/>
        <v/>
      </c>
      <c r="BY8" s="49">
        <f t="shared" si="26"/>
        <v>5.1503619902137799E-3</v>
      </c>
      <c r="BZ8" s="49">
        <f t="shared" si="26"/>
        <v>5.3251166259275671E-3</v>
      </c>
      <c r="CA8" s="49">
        <f t="shared" si="26"/>
        <v>2.7113185202260418E-3</v>
      </c>
      <c r="CB8" s="60">
        <f t="shared" si="26"/>
        <v>6.769623941285904E-3</v>
      </c>
      <c r="CC8" s="51">
        <f t="shared" si="31"/>
        <v>5.3398655334830321E-3</v>
      </c>
      <c r="CD8" s="20"/>
    </row>
    <row r="9" spans="2:82" x14ac:dyDescent="0.3">
      <c r="B9" s="26"/>
      <c r="C9" s="7" t="s">
        <v>43</v>
      </c>
      <c r="D9" s="117">
        <v>420.48</v>
      </c>
      <c r="E9" s="9">
        <v>417.5</v>
      </c>
      <c r="F9" s="20"/>
      <c r="G9" s="2"/>
      <c r="H9" s="26"/>
      <c r="I9" s="29">
        <v>44799</v>
      </c>
      <c r="J9" s="5">
        <v>434.04</v>
      </c>
      <c r="K9" s="5">
        <v>426.09</v>
      </c>
      <c r="L9" s="5">
        <v>7479.74</v>
      </c>
      <c r="M9" s="5">
        <v>7427.31</v>
      </c>
      <c r="N9" s="5">
        <v>13335.1</v>
      </c>
      <c r="O9" s="5">
        <v>12971.47</v>
      </c>
      <c r="P9" s="5">
        <v>22556.32</v>
      </c>
      <c r="Q9" s="5">
        <v>21895.25</v>
      </c>
      <c r="R9" s="5">
        <v>11095.69</v>
      </c>
      <c r="S9" s="5">
        <v>10942.16</v>
      </c>
      <c r="T9" s="5">
        <v>3667.05</v>
      </c>
      <c r="U9" s="6">
        <v>3610.82</v>
      </c>
      <c r="V9" s="20"/>
      <c r="X9" s="26"/>
      <c r="Y9" s="37">
        <f t="shared" si="0"/>
        <v>-1.6775890714417662E-2</v>
      </c>
      <c r="Z9" s="38">
        <f t="shared" si="27"/>
        <v>-7.0096019380351971E-3</v>
      </c>
      <c r="AA9" s="38">
        <f t="shared" si="28"/>
        <v>-2.2640966368192777E-2</v>
      </c>
      <c r="AB9" s="38">
        <f t="shared" si="29"/>
        <v>-2.4902881079590988E-2</v>
      </c>
      <c r="AC9" s="38">
        <f t="shared" si="30"/>
        <v>-1.1001565454433648E-2</v>
      </c>
      <c r="AD9" s="39">
        <f t="shared" si="1"/>
        <v>-1.3477589716268439E-2</v>
      </c>
      <c r="AE9" s="40">
        <f t="shared" si="2"/>
        <v>-1.5968082545156453E-2</v>
      </c>
      <c r="AF9" s="20"/>
      <c r="AH9" s="26"/>
      <c r="AI9" s="37">
        <f t="shared" si="3"/>
        <v>1.6775890714417662E-2</v>
      </c>
      <c r="AJ9" s="38">
        <f t="shared" si="4"/>
        <v>7.0096019380351971E-3</v>
      </c>
      <c r="AK9" s="38">
        <f t="shared" si="5"/>
        <v>2.2640966368192777E-2</v>
      </c>
      <c r="AL9" s="38">
        <f t="shared" si="6"/>
        <v>2.4902881079590988E-2</v>
      </c>
      <c r="AM9" s="38">
        <f t="shared" si="7"/>
        <v>1.1001565454433648E-2</v>
      </c>
      <c r="AN9" s="39">
        <f t="shared" si="8"/>
        <v>1.3477589716268439E-2</v>
      </c>
      <c r="AO9" s="40">
        <f t="shared" si="9"/>
        <v>1.5968082545156453E-2</v>
      </c>
      <c r="AP9" s="20"/>
      <c r="AR9" s="26"/>
      <c r="AS9" s="37">
        <f t="shared" si="10"/>
        <v>-1.8316284213436652E-2</v>
      </c>
      <c r="AT9" s="38">
        <f t="shared" si="11"/>
        <v>-7.0096019380351971E-3</v>
      </c>
      <c r="AU9" s="38">
        <f t="shared" si="12"/>
        <v>-2.7268636905610082E-2</v>
      </c>
      <c r="AV9" s="38">
        <f t="shared" si="13"/>
        <v>-2.9307528887690889E-2</v>
      </c>
      <c r="AW9" s="38">
        <f t="shared" si="14"/>
        <v>-1.3836904239393913E-2</v>
      </c>
      <c r="AX9" s="39">
        <f t="shared" si="15"/>
        <v>-1.5333851460983629E-2</v>
      </c>
      <c r="AY9" s="40">
        <f t="shared" si="16"/>
        <v>-1.8512134607525061E-2</v>
      </c>
      <c r="AZ9" s="20"/>
      <c r="BB9" s="26"/>
      <c r="BC9" s="37">
        <f t="shared" si="17"/>
        <v>1.8316284213436652E-2</v>
      </c>
      <c r="BD9" s="38">
        <f t="shared" si="18"/>
        <v>7.0096019380351971E-3</v>
      </c>
      <c r="BE9" s="38">
        <f t="shared" si="19"/>
        <v>2.7268636905610082E-2</v>
      </c>
      <c r="BF9" s="38">
        <f t="shared" si="20"/>
        <v>2.9307528887690889E-2</v>
      </c>
      <c r="BG9" s="38">
        <f t="shared" si="21"/>
        <v>1.3836904239393913E-2</v>
      </c>
      <c r="BH9" s="39">
        <f t="shared" si="22"/>
        <v>1.5333851460983629E-2</v>
      </c>
      <c r="BI9" s="40">
        <f t="shared" si="23"/>
        <v>1.8512134607525061E-2</v>
      </c>
      <c r="BJ9" s="20"/>
      <c r="BL9" s="26"/>
      <c r="BM9" s="59">
        <f t="shared" si="24"/>
        <v>-1.7546087463927156E-2</v>
      </c>
      <c r="BN9" s="49">
        <f t="shared" si="24"/>
        <v>-7.0096019380351971E-3</v>
      </c>
      <c r="BO9" s="49">
        <f t="shared" si="24"/>
        <v>-2.495480163690143E-2</v>
      </c>
      <c r="BP9" s="49">
        <f t="shared" si="24"/>
        <v>-2.710520498364094E-2</v>
      </c>
      <c r="BQ9" s="49">
        <f t="shared" si="24"/>
        <v>-1.241923484691378E-2</v>
      </c>
      <c r="BR9" s="60">
        <f t="shared" si="24"/>
        <v>-1.4405720588626034E-2</v>
      </c>
      <c r="BS9" s="51">
        <f t="shared" si="25"/>
        <v>-1.7240108576340753E-2</v>
      </c>
      <c r="BT9" s="20"/>
      <c r="BV9" s="26"/>
      <c r="BW9" s="59">
        <f t="shared" si="26"/>
        <v>1.7546087463927156E-2</v>
      </c>
      <c r="BX9" s="49">
        <f t="shared" si="26"/>
        <v>7.0096019380351971E-3</v>
      </c>
      <c r="BY9" s="49">
        <f t="shared" si="26"/>
        <v>2.495480163690143E-2</v>
      </c>
      <c r="BZ9" s="49">
        <f t="shared" si="26"/>
        <v>2.710520498364094E-2</v>
      </c>
      <c r="CA9" s="49">
        <f t="shared" si="26"/>
        <v>1.241923484691378E-2</v>
      </c>
      <c r="CB9" s="60">
        <f t="shared" si="26"/>
        <v>1.4405720588626034E-2</v>
      </c>
      <c r="CC9" s="51">
        <f t="shared" si="31"/>
        <v>1.7240108576340753E-2</v>
      </c>
      <c r="CD9" s="20"/>
    </row>
    <row r="10" spans="2:82" x14ac:dyDescent="0.3">
      <c r="B10" s="26"/>
      <c r="C10" s="10" t="s">
        <v>44</v>
      </c>
      <c r="D10" s="11">
        <v>7361.63</v>
      </c>
      <c r="E10" s="12">
        <v>7273.22</v>
      </c>
      <c r="F10" s="20"/>
      <c r="G10" s="2"/>
      <c r="H10" s="26"/>
      <c r="I10" s="29">
        <v>44798</v>
      </c>
      <c r="J10" s="5">
        <v>432.95</v>
      </c>
      <c r="K10" s="5">
        <v>433.36</v>
      </c>
      <c r="L10" s="5">
        <v>7471.51</v>
      </c>
      <c r="M10" s="5">
        <v>7479.74</v>
      </c>
      <c r="N10" s="5">
        <v>13328.49</v>
      </c>
      <c r="O10" s="5">
        <v>13271.96</v>
      </c>
      <c r="P10" s="5">
        <v>22580.92</v>
      </c>
      <c r="Q10" s="5">
        <v>22454.43</v>
      </c>
      <c r="R10" s="5">
        <v>11056.95</v>
      </c>
      <c r="S10" s="5">
        <v>11063.88</v>
      </c>
      <c r="T10" s="5">
        <v>3653.53</v>
      </c>
      <c r="U10" s="6">
        <v>3660.15</v>
      </c>
      <c r="V10" s="20"/>
      <c r="X10" s="26"/>
      <c r="Y10" s="37">
        <f t="shared" si="0"/>
        <v>3.0320564749450347E-3</v>
      </c>
      <c r="Z10" s="38">
        <f t="shared" si="27"/>
        <v>1.1015176316433442E-3</v>
      </c>
      <c r="AA10" s="38">
        <f t="shared" si="28"/>
        <v>3.9258520763143009E-3</v>
      </c>
      <c r="AB10" s="38">
        <f t="shared" si="29"/>
        <v>1.0235619867979729E-3</v>
      </c>
      <c r="AC10" s="38">
        <f t="shared" si="30"/>
        <v>4.6318534587258724E-3</v>
      </c>
      <c r="AD10" s="39">
        <f t="shared" si="1"/>
        <v>3.875458719370741E-3</v>
      </c>
      <c r="AE10" s="40">
        <f t="shared" si="2"/>
        <v>2.9317167246328776E-3</v>
      </c>
      <c r="AF10" s="20"/>
      <c r="AH10" s="26"/>
      <c r="AI10" s="37">
        <f t="shared" si="3"/>
        <v>3.0320564749450347E-3</v>
      </c>
      <c r="AJ10" s="38">
        <f t="shared" si="4"/>
        <v>1.1015176316433442E-3</v>
      </c>
      <c r="AK10" s="38">
        <f t="shared" si="5"/>
        <v>3.9258520763143009E-3</v>
      </c>
      <c r="AL10" s="38">
        <f t="shared" si="6"/>
        <v>1.0235619867979729E-3</v>
      </c>
      <c r="AM10" s="38">
        <f t="shared" si="7"/>
        <v>4.6318534587258724E-3</v>
      </c>
      <c r="AN10" s="39">
        <f t="shared" si="8"/>
        <v>3.875458719370741E-3</v>
      </c>
      <c r="AO10" s="40">
        <f t="shared" si="9"/>
        <v>2.9317167246328776E-3</v>
      </c>
      <c r="AP10" s="20"/>
      <c r="AR10" s="26"/>
      <c r="AS10" s="37">
        <f t="shared" si="10"/>
        <v>9.46991569465354E-4</v>
      </c>
      <c r="AT10" s="38">
        <f t="shared" si="11"/>
        <v>1.1015176316433442E-3</v>
      </c>
      <c r="AU10" s="38">
        <f t="shared" si="12"/>
        <v>-4.2412906488282359E-3</v>
      </c>
      <c r="AV10" s="38">
        <f t="shared" si="13"/>
        <v>-5.6016318201383281E-3</v>
      </c>
      <c r="AW10" s="38">
        <f t="shared" si="14"/>
        <v>6.2675511782168427E-4</v>
      </c>
      <c r="AX10" s="39">
        <f t="shared" si="15"/>
        <v>1.8119462547180097E-3</v>
      </c>
      <c r="AY10" s="40">
        <f t="shared" si="16"/>
        <v>-8.9261864921969533E-4</v>
      </c>
      <c r="AZ10" s="20"/>
      <c r="BB10" s="26"/>
      <c r="BC10" s="37">
        <f t="shared" si="17"/>
        <v>9.46991569465354E-4</v>
      </c>
      <c r="BD10" s="38">
        <f t="shared" si="18"/>
        <v>1.1015176316433442E-3</v>
      </c>
      <c r="BE10" s="38">
        <f t="shared" si="19"/>
        <v>4.2412906488282359E-3</v>
      </c>
      <c r="BF10" s="38">
        <f t="shared" si="20"/>
        <v>5.6016318201383281E-3</v>
      </c>
      <c r="BG10" s="38">
        <f t="shared" si="21"/>
        <v>6.2675511782168427E-4</v>
      </c>
      <c r="BH10" s="39">
        <f t="shared" si="22"/>
        <v>1.8119462547180097E-3</v>
      </c>
      <c r="BI10" s="40">
        <f t="shared" si="23"/>
        <v>2.3883555071024924E-3</v>
      </c>
      <c r="BJ10" s="20"/>
      <c r="BL10" s="26"/>
      <c r="BM10" s="59">
        <f t="shared" si="24"/>
        <v>1.9895240222051942E-3</v>
      </c>
      <c r="BN10" s="49">
        <f t="shared" si="24"/>
        <v>1.1015176316433442E-3</v>
      </c>
      <c r="BO10" s="49">
        <f t="shared" si="24"/>
        <v>-1.5771928625696752E-4</v>
      </c>
      <c r="BP10" s="49">
        <f t="shared" si="24"/>
        <v>-2.2890349166701778E-3</v>
      </c>
      <c r="BQ10" s="49">
        <f t="shared" si="24"/>
        <v>2.6293042882737784E-3</v>
      </c>
      <c r="BR10" s="60">
        <f t="shared" si="24"/>
        <v>2.8437024870443754E-3</v>
      </c>
      <c r="BS10" s="51">
        <f t="shared" si="25"/>
        <v>1.0195490377065911E-3</v>
      </c>
      <c r="BT10" s="20"/>
      <c r="BV10" s="26"/>
      <c r="BW10" s="59">
        <f t="shared" si="26"/>
        <v>1.9895240222051942E-3</v>
      </c>
      <c r="BX10" s="49">
        <f t="shared" si="26"/>
        <v>1.1015176316433442E-3</v>
      </c>
      <c r="BY10" s="49">
        <f t="shared" si="26"/>
        <v>4.0835713625712684E-3</v>
      </c>
      <c r="BZ10" s="49">
        <f t="shared" si="26"/>
        <v>3.3125969034681502E-3</v>
      </c>
      <c r="CA10" s="49">
        <f t="shared" si="26"/>
        <v>2.6293042882737784E-3</v>
      </c>
      <c r="CB10" s="60">
        <f t="shared" si="26"/>
        <v>2.8437024870443754E-3</v>
      </c>
      <c r="CC10" s="51">
        <f t="shared" si="31"/>
        <v>2.660036115867685E-3</v>
      </c>
      <c r="CD10" s="20"/>
    </row>
    <row r="11" spans="2:82" x14ac:dyDescent="0.3">
      <c r="B11" s="26"/>
      <c r="C11" s="10" t="s">
        <v>45</v>
      </c>
      <c r="D11" s="116">
        <v>13018.48</v>
      </c>
      <c r="E11" s="12">
        <v>12898.470000000001</v>
      </c>
      <c r="F11" s="20"/>
      <c r="G11" s="2"/>
      <c r="H11" s="26"/>
      <c r="I11" s="29">
        <v>44797</v>
      </c>
      <c r="J11" s="5">
        <v>431.04</v>
      </c>
      <c r="K11" s="5">
        <v>432.05</v>
      </c>
      <c r="L11" s="5">
        <v>7488.11</v>
      </c>
      <c r="M11" s="5">
        <v>7471.51</v>
      </c>
      <c r="N11" s="5">
        <v>13131.12</v>
      </c>
      <c r="O11" s="5">
        <v>13220.06</v>
      </c>
      <c r="P11" s="5">
        <v>22299.97</v>
      </c>
      <c r="Q11" s="5">
        <v>22431.47</v>
      </c>
      <c r="R11" s="5">
        <v>10925.64</v>
      </c>
      <c r="S11" s="5">
        <v>11012.87</v>
      </c>
      <c r="T11" s="5">
        <v>3636.96</v>
      </c>
      <c r="U11" s="6">
        <v>3646.02</v>
      </c>
      <c r="V11" s="20"/>
      <c r="X11" s="26"/>
      <c r="Y11" s="37">
        <f t="shared" si="0"/>
        <v>1.6228121015416451E-3</v>
      </c>
      <c r="Z11" s="38">
        <f t="shared" si="27"/>
        <v>-2.2168477760074914E-3</v>
      </c>
      <c r="AA11" s="38">
        <f t="shared" si="28"/>
        <v>1.9576739226161684E-3</v>
      </c>
      <c r="AB11" s="38">
        <f t="shared" si="29"/>
        <v>2.2971341453061275E-3</v>
      </c>
      <c r="AC11" s="38">
        <f t="shared" si="30"/>
        <v>7.2998776188918117E-3</v>
      </c>
      <c r="AD11" s="39">
        <f t="shared" si="1"/>
        <v>2.4635282343431334E-3</v>
      </c>
      <c r="AE11" s="40">
        <f t="shared" si="2"/>
        <v>2.2373630411152323E-3</v>
      </c>
      <c r="AF11" s="20"/>
      <c r="AH11" s="26"/>
      <c r="AI11" s="37">
        <f t="shared" si="3"/>
        <v>1.6228121015416451E-3</v>
      </c>
      <c r="AJ11" s="38">
        <f t="shared" si="4"/>
        <v>2.2168477760074914E-3</v>
      </c>
      <c r="AK11" s="38">
        <f t="shared" si="5"/>
        <v>1.9576739226161684E-3</v>
      </c>
      <c r="AL11" s="38">
        <f t="shared" si="6"/>
        <v>2.2971341453061275E-3</v>
      </c>
      <c r="AM11" s="38">
        <f t="shared" si="7"/>
        <v>7.2998776188918117E-3</v>
      </c>
      <c r="AN11" s="39">
        <f t="shared" si="8"/>
        <v>2.4635282343431334E-3</v>
      </c>
      <c r="AO11" s="40">
        <f t="shared" si="9"/>
        <v>2.9763122997843966E-3</v>
      </c>
      <c r="AP11" s="20"/>
      <c r="AR11" s="26"/>
      <c r="AS11" s="37">
        <f t="shared" si="10"/>
        <v>2.3431700074238839E-3</v>
      </c>
      <c r="AT11" s="38">
        <f t="shared" si="11"/>
        <v>-2.2168477760074914E-3</v>
      </c>
      <c r="AU11" s="38">
        <f t="shared" si="12"/>
        <v>6.7732226953983125E-3</v>
      </c>
      <c r="AV11" s="38">
        <f t="shared" si="13"/>
        <v>5.8968689195546004E-3</v>
      </c>
      <c r="AW11" s="38">
        <f t="shared" si="14"/>
        <v>7.9839716483429239E-3</v>
      </c>
      <c r="AX11" s="39">
        <f t="shared" si="15"/>
        <v>2.4910914610003811E-3</v>
      </c>
      <c r="AY11" s="40">
        <f t="shared" si="16"/>
        <v>3.8785794926187683E-3</v>
      </c>
      <c r="AZ11" s="20"/>
      <c r="BB11" s="26"/>
      <c r="BC11" s="37">
        <f t="shared" si="17"/>
        <v>2.3431700074238839E-3</v>
      </c>
      <c r="BD11" s="38">
        <f t="shared" si="18"/>
        <v>2.2168477760074914E-3</v>
      </c>
      <c r="BE11" s="38">
        <f t="shared" si="19"/>
        <v>6.7732226953983125E-3</v>
      </c>
      <c r="BF11" s="38">
        <f t="shared" si="20"/>
        <v>5.8968689195546004E-3</v>
      </c>
      <c r="BG11" s="38">
        <f t="shared" si="21"/>
        <v>7.9839716483429239E-3</v>
      </c>
      <c r="BH11" s="39">
        <f t="shared" si="22"/>
        <v>2.4910914610003811E-3</v>
      </c>
      <c r="BI11" s="40">
        <f t="shared" si="23"/>
        <v>4.6175287512879321E-3</v>
      </c>
      <c r="BJ11" s="20"/>
      <c r="BL11" s="26"/>
      <c r="BM11" s="59">
        <f t="shared" si="24"/>
        <v>1.9829910544827646E-3</v>
      </c>
      <c r="BN11" s="49">
        <f t="shared" si="24"/>
        <v>-2.2168477760074914E-3</v>
      </c>
      <c r="BO11" s="49">
        <f t="shared" si="24"/>
        <v>4.3654483090072409E-3</v>
      </c>
      <c r="BP11" s="49">
        <f t="shared" si="24"/>
        <v>4.097001532430364E-3</v>
      </c>
      <c r="BQ11" s="49">
        <f t="shared" si="24"/>
        <v>7.6419246336173682E-3</v>
      </c>
      <c r="BR11" s="60">
        <f t="shared" si="24"/>
        <v>2.477309847671757E-3</v>
      </c>
      <c r="BS11" s="51">
        <f t="shared" si="25"/>
        <v>3.0579712668670003E-3</v>
      </c>
      <c r="BT11" s="20"/>
      <c r="BV11" s="26"/>
      <c r="BW11" s="59">
        <f t="shared" si="26"/>
        <v>1.9829910544827646E-3</v>
      </c>
      <c r="BX11" s="49">
        <f t="shared" si="26"/>
        <v>2.2168477760074914E-3</v>
      </c>
      <c r="BY11" s="49">
        <f t="shared" si="26"/>
        <v>4.3654483090072409E-3</v>
      </c>
      <c r="BZ11" s="49">
        <f t="shared" si="26"/>
        <v>4.097001532430364E-3</v>
      </c>
      <c r="CA11" s="49">
        <f t="shared" si="26"/>
        <v>7.6419246336173682E-3</v>
      </c>
      <c r="CB11" s="60">
        <f t="shared" si="26"/>
        <v>2.477309847671757E-3</v>
      </c>
      <c r="CC11" s="51">
        <f t="shared" si="31"/>
        <v>3.7969205255361641E-3</v>
      </c>
      <c r="CD11" s="20"/>
    </row>
    <row r="12" spans="2:82" x14ac:dyDescent="0.3">
      <c r="B12" s="26"/>
      <c r="C12" s="10" t="s">
        <v>46</v>
      </c>
      <c r="D12" s="11">
        <v>21951.7</v>
      </c>
      <c r="E12" s="12">
        <v>21678.100000000002</v>
      </c>
      <c r="F12" s="20"/>
      <c r="G12" s="2"/>
      <c r="H12" s="26"/>
      <c r="I12" s="29">
        <v>44796</v>
      </c>
      <c r="J12" s="5">
        <v>433.03</v>
      </c>
      <c r="K12" s="5">
        <v>431.35</v>
      </c>
      <c r="L12" s="5">
        <v>7533.79</v>
      </c>
      <c r="M12" s="5">
        <v>7488.11</v>
      </c>
      <c r="N12" s="5">
        <v>13163.52</v>
      </c>
      <c r="O12" s="5">
        <v>13194.23</v>
      </c>
      <c r="P12" s="5">
        <v>22069.87</v>
      </c>
      <c r="Q12" s="5">
        <v>22380.06</v>
      </c>
      <c r="R12" s="5">
        <v>11021.23</v>
      </c>
      <c r="S12" s="5">
        <v>10933.06</v>
      </c>
      <c r="T12" s="5">
        <v>3657.06</v>
      </c>
      <c r="U12" s="6">
        <v>3637.06</v>
      </c>
      <c r="V12" s="20"/>
      <c r="X12" s="26"/>
      <c r="Y12" s="37">
        <f t="shared" si="0"/>
        <v>-4.20158367384628E-3</v>
      </c>
      <c r="Z12" s="38">
        <f t="shared" si="27"/>
        <v>-6.0633492571468403E-3</v>
      </c>
      <c r="AA12" s="38">
        <f t="shared" si="28"/>
        <v>-2.7466692667058295E-3</v>
      </c>
      <c r="AB12" s="38">
        <f t="shared" si="29"/>
        <v>9.6726197189707618E-3</v>
      </c>
      <c r="AC12" s="38">
        <f t="shared" si="30"/>
        <v>-1.3781544745368926E-2</v>
      </c>
      <c r="AD12" s="39">
        <f t="shared" si="1"/>
        <v>-5.0417317514204214E-3</v>
      </c>
      <c r="AE12" s="40">
        <f t="shared" si="2"/>
        <v>-3.6937098292529219E-3</v>
      </c>
      <c r="AF12" s="20"/>
      <c r="AH12" s="26"/>
      <c r="AI12" s="37">
        <f t="shared" si="3"/>
        <v>4.20158367384628E-3</v>
      </c>
      <c r="AJ12" s="38">
        <f t="shared" si="4"/>
        <v>6.0633492571468403E-3</v>
      </c>
      <c r="AK12" s="38">
        <f t="shared" si="5"/>
        <v>2.7466692667058295E-3</v>
      </c>
      <c r="AL12" s="38">
        <f t="shared" si="6"/>
        <v>9.6726197189707618E-3</v>
      </c>
      <c r="AM12" s="38">
        <f t="shared" si="7"/>
        <v>1.3781544745368926E-2</v>
      </c>
      <c r="AN12" s="39">
        <f t="shared" si="8"/>
        <v>5.0417317514204214E-3</v>
      </c>
      <c r="AO12" s="40">
        <f t="shared" si="9"/>
        <v>6.9179164022431759E-3</v>
      </c>
      <c r="AP12" s="20"/>
      <c r="AR12" s="26"/>
      <c r="AS12" s="37">
        <f t="shared" si="10"/>
        <v>-3.8796388240998317E-3</v>
      </c>
      <c r="AT12" s="38">
        <f t="shared" si="11"/>
        <v>-6.0633492571468403E-3</v>
      </c>
      <c r="AU12" s="38">
        <f t="shared" si="12"/>
        <v>2.3329626118241266E-3</v>
      </c>
      <c r="AV12" s="38">
        <f t="shared" si="13"/>
        <v>1.4054908343365971E-2</v>
      </c>
      <c r="AW12" s="38">
        <f t="shared" si="14"/>
        <v>-8.0000145174359012E-3</v>
      </c>
      <c r="AX12" s="39">
        <f t="shared" si="15"/>
        <v>-5.4688739041743916E-3</v>
      </c>
      <c r="AY12" s="40">
        <f t="shared" si="16"/>
        <v>-1.1706675912778112E-3</v>
      </c>
      <c r="AZ12" s="20"/>
      <c r="BB12" s="26"/>
      <c r="BC12" s="37">
        <f t="shared" si="17"/>
        <v>3.8796388240998317E-3</v>
      </c>
      <c r="BD12" s="38">
        <f t="shared" si="18"/>
        <v>6.0633492571468403E-3</v>
      </c>
      <c r="BE12" s="38">
        <f t="shared" si="19"/>
        <v>2.3329626118241266E-3</v>
      </c>
      <c r="BF12" s="38">
        <f t="shared" si="20"/>
        <v>1.4054908343365971E-2</v>
      </c>
      <c r="BG12" s="38">
        <f t="shared" si="21"/>
        <v>8.0000145174359012E-3</v>
      </c>
      <c r="BH12" s="39">
        <f t="shared" si="22"/>
        <v>5.4688739041743916E-3</v>
      </c>
      <c r="BI12" s="40">
        <f t="shared" si="23"/>
        <v>6.6332912430078434E-3</v>
      </c>
      <c r="BJ12" s="20"/>
      <c r="BL12" s="26"/>
      <c r="BM12" s="59">
        <f t="shared" si="24"/>
        <v>-4.0406112489730561E-3</v>
      </c>
      <c r="BN12" s="49">
        <f t="shared" si="24"/>
        <v>-6.0633492571468403E-3</v>
      </c>
      <c r="BO12" s="49">
        <f t="shared" si="24"/>
        <v>-2.0685332744085146E-4</v>
      </c>
      <c r="BP12" s="49">
        <f t="shared" si="24"/>
        <v>1.1863764031168365E-2</v>
      </c>
      <c r="BQ12" s="49">
        <f t="shared" si="24"/>
        <v>-1.0890779631402413E-2</v>
      </c>
      <c r="BR12" s="60">
        <f t="shared" si="24"/>
        <v>-5.2553028277974069E-3</v>
      </c>
      <c r="BS12" s="51">
        <f t="shared" si="25"/>
        <v>-2.432188710265367E-3</v>
      </c>
      <c r="BT12" s="20"/>
      <c r="BV12" s="26"/>
      <c r="BW12" s="59">
        <f t="shared" si="26"/>
        <v>4.0406112489730561E-3</v>
      </c>
      <c r="BX12" s="49">
        <f t="shared" si="26"/>
        <v>6.0633492571468403E-3</v>
      </c>
      <c r="BY12" s="49">
        <f t="shared" si="26"/>
        <v>2.5398159392649782E-3</v>
      </c>
      <c r="BZ12" s="49">
        <f t="shared" si="26"/>
        <v>1.1863764031168365E-2</v>
      </c>
      <c r="CA12" s="49">
        <f t="shared" si="26"/>
        <v>1.0890779631402413E-2</v>
      </c>
      <c r="CB12" s="60">
        <f t="shared" si="26"/>
        <v>5.2553028277974069E-3</v>
      </c>
      <c r="CC12" s="51">
        <f t="shared" si="31"/>
        <v>6.7756038226255101E-3</v>
      </c>
      <c r="CD12" s="20"/>
    </row>
    <row r="13" spans="2:82" x14ac:dyDescent="0.3">
      <c r="B13" s="26"/>
      <c r="C13" s="10" t="s">
        <v>47</v>
      </c>
      <c r="D13" s="116">
        <v>10898.130000000001</v>
      </c>
      <c r="E13" s="12">
        <v>10863.64</v>
      </c>
      <c r="F13" s="20"/>
      <c r="G13" s="2"/>
      <c r="H13" s="26"/>
      <c r="I13" s="29">
        <v>44795</v>
      </c>
      <c r="J13" s="5">
        <v>437.08</v>
      </c>
      <c r="K13" s="5">
        <v>433.17</v>
      </c>
      <c r="L13" s="5">
        <v>7550.37</v>
      </c>
      <c r="M13" s="5">
        <v>7533.79</v>
      </c>
      <c r="N13" s="5">
        <v>13471.44</v>
      </c>
      <c r="O13" s="5">
        <v>13230.57</v>
      </c>
      <c r="P13" s="5">
        <v>22356.43</v>
      </c>
      <c r="Q13" s="5">
        <v>22165.66</v>
      </c>
      <c r="R13" s="5">
        <v>11105.65</v>
      </c>
      <c r="S13" s="5">
        <v>11085.84</v>
      </c>
      <c r="T13" s="5">
        <v>3669.54</v>
      </c>
      <c r="U13" s="6">
        <v>3655.49</v>
      </c>
      <c r="V13" s="20"/>
      <c r="X13" s="26"/>
      <c r="Y13" s="37">
        <f t="shared" si="0"/>
        <v>-9.5802085238704902E-3</v>
      </c>
      <c r="Z13" s="38">
        <f t="shared" si="27"/>
        <v>-2.195918875498807E-3</v>
      </c>
      <c r="AA13" s="38">
        <f t="shared" si="28"/>
        <v>-2.3179115981961762E-2</v>
      </c>
      <c r="AB13" s="38">
        <f t="shared" si="29"/>
        <v>-1.6370847102917866E-2</v>
      </c>
      <c r="AC13" s="38">
        <f t="shared" si="30"/>
        <v>-6.353121706021053E-3</v>
      </c>
      <c r="AD13" s="39">
        <f t="shared" si="1"/>
        <v>-4.4826318441155344E-3</v>
      </c>
      <c r="AE13" s="40">
        <f t="shared" si="2"/>
        <v>-1.0360307339064252E-2</v>
      </c>
      <c r="AF13" s="20"/>
      <c r="AH13" s="26"/>
      <c r="AI13" s="37">
        <f t="shared" si="3"/>
        <v>9.5802085238704902E-3</v>
      </c>
      <c r="AJ13" s="38">
        <f t="shared" si="4"/>
        <v>2.195918875498807E-3</v>
      </c>
      <c r="AK13" s="38">
        <f t="shared" si="5"/>
        <v>2.3179115981961762E-2</v>
      </c>
      <c r="AL13" s="38">
        <f t="shared" si="6"/>
        <v>1.6370847102917866E-2</v>
      </c>
      <c r="AM13" s="38">
        <f t="shared" si="7"/>
        <v>6.353121706021053E-3</v>
      </c>
      <c r="AN13" s="39">
        <f t="shared" si="8"/>
        <v>4.4826318441155344E-3</v>
      </c>
      <c r="AO13" s="40">
        <f t="shared" si="9"/>
        <v>1.0360307339064252E-2</v>
      </c>
      <c r="AP13" s="20"/>
      <c r="AR13" s="26"/>
      <c r="AS13" s="37">
        <f t="shared" si="10"/>
        <v>-8.9457307586711093E-3</v>
      </c>
      <c r="AT13" s="38">
        <f t="shared" si="11"/>
        <v>-2.195918875498807E-3</v>
      </c>
      <c r="AU13" s="38">
        <f t="shared" si="12"/>
        <v>-1.7880048458071358E-2</v>
      </c>
      <c r="AV13" s="38">
        <f t="shared" si="13"/>
        <v>-8.533115528731575E-3</v>
      </c>
      <c r="AW13" s="38">
        <f t="shared" si="14"/>
        <v>-1.7837767262609114E-3</v>
      </c>
      <c r="AX13" s="39">
        <f t="shared" si="15"/>
        <v>-3.8288177809753217E-3</v>
      </c>
      <c r="AY13" s="40">
        <f t="shared" si="16"/>
        <v>-7.1945680213681808E-3</v>
      </c>
      <c r="AZ13" s="20"/>
      <c r="BB13" s="26"/>
      <c r="BC13" s="37">
        <f t="shared" si="17"/>
        <v>8.9457307586711093E-3</v>
      </c>
      <c r="BD13" s="38">
        <f t="shared" si="18"/>
        <v>2.195918875498807E-3</v>
      </c>
      <c r="BE13" s="38">
        <f t="shared" si="19"/>
        <v>1.7880048458071358E-2</v>
      </c>
      <c r="BF13" s="38">
        <f t="shared" si="20"/>
        <v>8.533115528731575E-3</v>
      </c>
      <c r="BG13" s="38">
        <f t="shared" si="21"/>
        <v>1.7837767262609114E-3</v>
      </c>
      <c r="BH13" s="39">
        <f t="shared" si="22"/>
        <v>3.8288177809753217E-3</v>
      </c>
      <c r="BI13" s="40">
        <f t="shared" si="23"/>
        <v>7.1945680213681808E-3</v>
      </c>
      <c r="BJ13" s="20"/>
      <c r="BL13" s="26"/>
      <c r="BM13" s="59">
        <f t="shared" si="24"/>
        <v>-9.2629696412707997E-3</v>
      </c>
      <c r="BN13" s="49">
        <f t="shared" si="24"/>
        <v>-2.195918875498807E-3</v>
      </c>
      <c r="BO13" s="49">
        <f t="shared" si="24"/>
        <v>-2.0529582220016558E-2</v>
      </c>
      <c r="BP13" s="49">
        <f t="shared" si="24"/>
        <v>-1.2451981315824721E-2</v>
      </c>
      <c r="BQ13" s="49">
        <f t="shared" si="24"/>
        <v>-4.0684492161409819E-3</v>
      </c>
      <c r="BR13" s="60">
        <f t="shared" si="24"/>
        <v>-4.155724812545428E-3</v>
      </c>
      <c r="BS13" s="51">
        <f t="shared" si="25"/>
        <v>-8.7774376802162157E-3</v>
      </c>
      <c r="BT13" s="20"/>
      <c r="BV13" s="26"/>
      <c r="BW13" s="59">
        <f t="shared" si="26"/>
        <v>9.2629696412707997E-3</v>
      </c>
      <c r="BX13" s="49">
        <f t="shared" si="26"/>
        <v>2.195918875498807E-3</v>
      </c>
      <c r="BY13" s="49">
        <f t="shared" si="26"/>
        <v>2.0529582220016558E-2</v>
      </c>
      <c r="BZ13" s="49">
        <f t="shared" si="26"/>
        <v>1.2451981315824721E-2</v>
      </c>
      <c r="CA13" s="49">
        <f t="shared" si="26"/>
        <v>4.0684492161409819E-3</v>
      </c>
      <c r="CB13" s="60">
        <f t="shared" si="26"/>
        <v>4.155724812545428E-3</v>
      </c>
      <c r="CC13" s="51">
        <f t="shared" si="31"/>
        <v>8.7774376802162157E-3</v>
      </c>
      <c r="CD13" s="20"/>
    </row>
    <row r="14" spans="2:82" x14ac:dyDescent="0.3">
      <c r="B14" s="26"/>
      <c r="C14" s="13" t="s">
        <v>48</v>
      </c>
      <c r="D14" s="91">
        <v>3554.83</v>
      </c>
      <c r="E14" s="61">
        <v>3523.32</v>
      </c>
      <c r="F14" s="20"/>
      <c r="G14" s="2"/>
      <c r="H14" s="26"/>
      <c r="I14" s="29">
        <v>44792</v>
      </c>
      <c r="J14" s="5">
        <v>440.06</v>
      </c>
      <c r="K14" s="5">
        <v>437.36</v>
      </c>
      <c r="L14" s="5">
        <v>7541.85</v>
      </c>
      <c r="M14" s="5">
        <v>7550.37</v>
      </c>
      <c r="N14" s="5">
        <v>13591.24</v>
      </c>
      <c r="O14" s="5">
        <v>13544.52</v>
      </c>
      <c r="P14" s="5">
        <v>22891.09</v>
      </c>
      <c r="Q14" s="5">
        <v>22534.57</v>
      </c>
      <c r="R14" s="5">
        <v>11125.8</v>
      </c>
      <c r="S14" s="5">
        <v>11156.72</v>
      </c>
      <c r="T14" s="5">
        <v>3680.5</v>
      </c>
      <c r="U14" s="6">
        <v>3671.95</v>
      </c>
      <c r="V14" s="20"/>
      <c r="X14" s="26"/>
      <c r="Y14" s="37">
        <f t="shared" si="0"/>
        <v>-7.7139486341772784E-3</v>
      </c>
      <c r="Z14" s="38">
        <f t="shared" si="27"/>
        <v>1.1296962946756469E-3</v>
      </c>
      <c r="AA14" s="38">
        <f t="shared" si="28"/>
        <v>-1.1161964196150908E-2</v>
      </c>
      <c r="AB14" s="38">
        <f t="shared" si="29"/>
        <v>-1.9626550420478863E-2</v>
      </c>
      <c r="AC14" s="38">
        <f t="shared" si="30"/>
        <v>-9.7335235265628484E-4</v>
      </c>
      <c r="AD14" s="39">
        <f t="shared" si="1"/>
        <v>-3.1356047237682048E-3</v>
      </c>
      <c r="AE14" s="40">
        <f t="shared" si="2"/>
        <v>-6.9136206720926477E-3</v>
      </c>
      <c r="AF14" s="20"/>
      <c r="AH14" s="26"/>
      <c r="AI14" s="37">
        <f t="shared" si="3"/>
        <v>7.7139486341772784E-3</v>
      </c>
      <c r="AJ14" s="38">
        <f t="shared" si="4"/>
        <v>1.1296962946756469E-3</v>
      </c>
      <c r="AK14" s="38">
        <f t="shared" si="5"/>
        <v>1.1161964196150908E-2</v>
      </c>
      <c r="AL14" s="38">
        <f t="shared" si="6"/>
        <v>1.9626550420478863E-2</v>
      </c>
      <c r="AM14" s="38">
        <f t="shared" si="7"/>
        <v>9.7335235265628484E-4</v>
      </c>
      <c r="AN14" s="39">
        <f t="shared" si="8"/>
        <v>3.1356047237682048E-3</v>
      </c>
      <c r="AO14" s="40">
        <f t="shared" si="9"/>
        <v>7.2901861036511985E-3</v>
      </c>
      <c r="AP14" s="20"/>
      <c r="AR14" s="26"/>
      <c r="AS14" s="37">
        <f t="shared" si="10"/>
        <v>-6.1355269735944842E-3</v>
      </c>
      <c r="AT14" s="38">
        <f t="shared" si="11"/>
        <v>1.1296962946756469E-3</v>
      </c>
      <c r="AU14" s="38">
        <f t="shared" si="12"/>
        <v>-3.4375082773903886E-3</v>
      </c>
      <c r="AV14" s="38">
        <f t="shared" si="13"/>
        <v>-1.5574618770884237E-2</v>
      </c>
      <c r="AW14" s="38">
        <f t="shared" si="14"/>
        <v>2.7791259954340428E-3</v>
      </c>
      <c r="AX14" s="39">
        <f t="shared" si="15"/>
        <v>-2.3230539328896026E-3</v>
      </c>
      <c r="AY14" s="40">
        <f t="shared" si="16"/>
        <v>-3.926980944108171E-3</v>
      </c>
      <c r="AZ14" s="20"/>
      <c r="BB14" s="26"/>
      <c r="BC14" s="37">
        <f t="shared" si="17"/>
        <v>6.1355269735944842E-3</v>
      </c>
      <c r="BD14" s="38">
        <f t="shared" si="18"/>
        <v>1.1296962946756469E-3</v>
      </c>
      <c r="BE14" s="38">
        <f t="shared" si="19"/>
        <v>3.4375082773903886E-3</v>
      </c>
      <c r="BF14" s="38">
        <f t="shared" si="20"/>
        <v>1.5574618770884237E-2</v>
      </c>
      <c r="BG14" s="38">
        <f t="shared" si="21"/>
        <v>2.7791259954340428E-3</v>
      </c>
      <c r="BH14" s="39">
        <f t="shared" si="22"/>
        <v>2.3230539328896026E-3</v>
      </c>
      <c r="BI14" s="40">
        <f t="shared" si="23"/>
        <v>5.2299217074780677E-3</v>
      </c>
      <c r="BJ14" s="20"/>
      <c r="BL14" s="26"/>
      <c r="BM14" s="59">
        <f t="shared" si="24"/>
        <v>-6.9247378038858817E-3</v>
      </c>
      <c r="BN14" s="49">
        <f t="shared" si="24"/>
        <v>1.1296962946756469E-3</v>
      </c>
      <c r="BO14" s="49">
        <f t="shared" si="24"/>
        <v>-7.2997362367706485E-3</v>
      </c>
      <c r="BP14" s="49">
        <f t="shared" si="24"/>
        <v>-1.7600584595681548E-2</v>
      </c>
      <c r="BQ14" s="49">
        <f t="shared" si="24"/>
        <v>9.0288682138887899E-4</v>
      </c>
      <c r="BR14" s="60">
        <f t="shared" si="24"/>
        <v>-2.729329328328904E-3</v>
      </c>
      <c r="BS14" s="51">
        <f t="shared" si="25"/>
        <v>-5.4203008081004089E-3</v>
      </c>
      <c r="BT14" s="20"/>
      <c r="BV14" s="26"/>
      <c r="BW14" s="59">
        <f t="shared" si="26"/>
        <v>6.9247378038858817E-3</v>
      </c>
      <c r="BX14" s="49">
        <f t="shared" si="26"/>
        <v>1.1296962946756469E-3</v>
      </c>
      <c r="BY14" s="49">
        <f t="shared" si="26"/>
        <v>7.2997362367706485E-3</v>
      </c>
      <c r="BZ14" s="49">
        <f t="shared" si="26"/>
        <v>1.7600584595681548E-2</v>
      </c>
      <c r="CA14" s="49">
        <f t="shared" si="26"/>
        <v>1.8762391740451637E-3</v>
      </c>
      <c r="CB14" s="60">
        <f t="shared" si="26"/>
        <v>2.729329328328904E-3</v>
      </c>
      <c r="CC14" s="51">
        <f t="shared" si="31"/>
        <v>6.2600539055646318E-3</v>
      </c>
      <c r="CD14" s="20"/>
    </row>
    <row r="15" spans="2:82" x14ac:dyDescent="0.3">
      <c r="B15" s="26"/>
      <c r="C15" s="19"/>
      <c r="D15" s="19"/>
      <c r="E15" s="19"/>
      <c r="F15" s="20"/>
      <c r="G15" s="2"/>
      <c r="H15" s="26"/>
      <c r="I15" s="29">
        <v>44791</v>
      </c>
      <c r="J15" s="5">
        <v>438.3</v>
      </c>
      <c r="K15" s="5">
        <v>440.76</v>
      </c>
      <c r="L15" s="5">
        <v>7515.75</v>
      </c>
      <c r="M15" s="5">
        <v>7541.85</v>
      </c>
      <c r="N15" s="5">
        <v>13653.82</v>
      </c>
      <c r="O15" s="5">
        <v>13697.41</v>
      </c>
      <c r="P15" s="5">
        <v>22788.13</v>
      </c>
      <c r="Q15" s="5">
        <v>22985.7</v>
      </c>
      <c r="R15" s="5">
        <v>11107.7</v>
      </c>
      <c r="S15" s="5">
        <v>11167.59</v>
      </c>
      <c r="T15" s="5">
        <v>3660.28</v>
      </c>
      <c r="U15" s="6">
        <v>3683.5</v>
      </c>
      <c r="V15" s="20"/>
      <c r="X15" s="26"/>
      <c r="Y15" s="37">
        <f t="shared" si="0"/>
        <v>3.9405052046557597E-3</v>
      </c>
      <c r="Z15" s="38">
        <f t="shared" si="27"/>
        <v>3.4727073146393062E-3</v>
      </c>
      <c r="AA15" s="38">
        <f t="shared" si="28"/>
        <v>5.1883396652604137E-3</v>
      </c>
      <c r="AB15" s="38">
        <f t="shared" si="29"/>
        <v>1.0013705185164978E-2</v>
      </c>
      <c r="AC15" s="38">
        <f t="shared" si="30"/>
        <v>3.5405578085923799E-3</v>
      </c>
      <c r="AD15" s="39">
        <f t="shared" si="1"/>
        <v>4.400985995375385E-3</v>
      </c>
      <c r="AE15" s="40">
        <f t="shared" si="2"/>
        <v>5.0928001956147039E-3</v>
      </c>
      <c r="AF15" s="20"/>
      <c r="AH15" s="26"/>
      <c r="AI15" s="37">
        <f t="shared" si="3"/>
        <v>3.9405052046557597E-3</v>
      </c>
      <c r="AJ15" s="38">
        <f t="shared" si="4"/>
        <v>3.4727073146393062E-3</v>
      </c>
      <c r="AK15" s="38">
        <f t="shared" si="5"/>
        <v>5.1883396652604137E-3</v>
      </c>
      <c r="AL15" s="38">
        <f t="shared" si="6"/>
        <v>1.0013705185164978E-2</v>
      </c>
      <c r="AM15" s="38">
        <f t="shared" si="7"/>
        <v>3.5405578085923799E-3</v>
      </c>
      <c r="AN15" s="39">
        <f t="shared" si="8"/>
        <v>4.400985995375385E-3</v>
      </c>
      <c r="AO15" s="40">
        <f t="shared" si="9"/>
        <v>5.0928001956147039E-3</v>
      </c>
      <c r="AP15" s="20"/>
      <c r="AR15" s="26"/>
      <c r="AS15" s="37">
        <f t="shared" si="10"/>
        <v>5.6125941136207606E-3</v>
      </c>
      <c r="AT15" s="38">
        <f t="shared" si="11"/>
        <v>3.4727073146393062E-3</v>
      </c>
      <c r="AU15" s="38">
        <f t="shared" si="12"/>
        <v>3.1925131574900025E-3</v>
      </c>
      <c r="AV15" s="38">
        <f t="shared" si="13"/>
        <v>8.6698645303497791E-3</v>
      </c>
      <c r="AW15" s="38">
        <f t="shared" si="14"/>
        <v>5.3917552688674897E-3</v>
      </c>
      <c r="AX15" s="39">
        <f t="shared" si="15"/>
        <v>6.3437769788103095E-3</v>
      </c>
      <c r="AY15" s="40">
        <f t="shared" si="16"/>
        <v>5.4472018939629415E-3</v>
      </c>
      <c r="AZ15" s="20"/>
      <c r="BB15" s="26"/>
      <c r="BC15" s="37">
        <f t="shared" si="17"/>
        <v>5.6125941136207606E-3</v>
      </c>
      <c r="BD15" s="38">
        <f t="shared" si="18"/>
        <v>3.4727073146393062E-3</v>
      </c>
      <c r="BE15" s="38">
        <f t="shared" si="19"/>
        <v>3.1925131574900025E-3</v>
      </c>
      <c r="BF15" s="38">
        <f t="shared" si="20"/>
        <v>8.6698645303497791E-3</v>
      </c>
      <c r="BG15" s="38">
        <f t="shared" si="21"/>
        <v>5.3917552688674897E-3</v>
      </c>
      <c r="BH15" s="39">
        <f t="shared" si="22"/>
        <v>6.3437769788103095E-3</v>
      </c>
      <c r="BI15" s="40">
        <f t="shared" si="23"/>
        <v>5.4472018939629415E-3</v>
      </c>
      <c r="BJ15" s="20"/>
      <c r="BL15" s="26"/>
      <c r="BM15" s="59">
        <f t="shared" si="24"/>
        <v>4.7765496591382602E-3</v>
      </c>
      <c r="BN15" s="49">
        <f t="shared" si="24"/>
        <v>3.4727073146393062E-3</v>
      </c>
      <c r="BO15" s="49">
        <f t="shared" si="24"/>
        <v>4.1904264113752079E-3</v>
      </c>
      <c r="BP15" s="49">
        <f t="shared" si="24"/>
        <v>9.3417848577573778E-3</v>
      </c>
      <c r="BQ15" s="49">
        <f t="shared" si="24"/>
        <v>4.4661565387299346E-3</v>
      </c>
      <c r="BR15" s="60">
        <f t="shared" si="24"/>
        <v>5.3723814870928477E-3</v>
      </c>
      <c r="BS15" s="51">
        <f t="shared" si="25"/>
        <v>5.2700010447888218E-3</v>
      </c>
      <c r="BT15" s="20"/>
      <c r="BV15" s="26"/>
      <c r="BW15" s="59">
        <f t="shared" si="26"/>
        <v>4.7765496591382602E-3</v>
      </c>
      <c r="BX15" s="49">
        <f t="shared" si="26"/>
        <v>3.4727073146393062E-3</v>
      </c>
      <c r="BY15" s="49">
        <f t="shared" si="26"/>
        <v>4.1904264113752079E-3</v>
      </c>
      <c r="BZ15" s="49">
        <f t="shared" si="26"/>
        <v>9.3417848577573778E-3</v>
      </c>
      <c r="CA15" s="49">
        <f t="shared" si="26"/>
        <v>4.4661565387299346E-3</v>
      </c>
      <c r="CB15" s="60">
        <f t="shared" si="26"/>
        <v>5.3723814870928477E-3</v>
      </c>
      <c r="CC15" s="51">
        <f t="shared" si="31"/>
        <v>5.2700010447888218E-3</v>
      </c>
      <c r="CD15" s="20"/>
    </row>
    <row r="16" spans="2:82" ht="18" x14ac:dyDescent="0.35">
      <c r="B16" s="26"/>
      <c r="C16" s="211" t="s">
        <v>14</v>
      </c>
      <c r="D16" s="212"/>
      <c r="E16" s="213"/>
      <c r="F16" s="20"/>
      <c r="G16" s="2"/>
      <c r="H16" s="26"/>
      <c r="I16" s="29">
        <v>44790</v>
      </c>
      <c r="J16" s="5">
        <v>443.71</v>
      </c>
      <c r="K16" s="5">
        <v>439.03</v>
      </c>
      <c r="L16" s="5">
        <v>7536.06</v>
      </c>
      <c r="M16" s="5">
        <v>7515.75</v>
      </c>
      <c r="N16" s="5">
        <v>13928.12</v>
      </c>
      <c r="O16" s="5">
        <v>13626.71</v>
      </c>
      <c r="P16" s="5">
        <v>23090.61</v>
      </c>
      <c r="Q16" s="5">
        <v>22757.81</v>
      </c>
      <c r="R16" s="5">
        <v>11137.84</v>
      </c>
      <c r="S16" s="5">
        <v>11128.19</v>
      </c>
      <c r="T16" s="5">
        <v>3691.12</v>
      </c>
      <c r="U16" s="6">
        <v>3667.36</v>
      </c>
      <c r="V16" s="20"/>
      <c r="X16" s="26"/>
      <c r="Y16" s="37">
        <f t="shared" si="0"/>
        <v>-9.1181980273997796E-3</v>
      </c>
      <c r="Z16" s="38">
        <f t="shared" si="27"/>
        <v>-2.6950422369249184E-3</v>
      </c>
      <c r="AA16" s="38">
        <f t="shared" si="28"/>
        <v>-2.0374374915529243E-2</v>
      </c>
      <c r="AB16" s="38">
        <f t="shared" si="29"/>
        <v>-1.0436636847911322E-2</v>
      </c>
      <c r="AC16" s="38">
        <f t="shared" si="30"/>
        <v>-2.0214834274296433E-4</v>
      </c>
      <c r="AD16" s="39">
        <f t="shared" si="1"/>
        <v>-5.1919164519191301E-3</v>
      </c>
      <c r="AE16" s="40">
        <f t="shared" si="2"/>
        <v>-8.003052803737894E-3</v>
      </c>
      <c r="AF16" s="20"/>
      <c r="AH16" s="26"/>
      <c r="AI16" s="37">
        <f t="shared" si="3"/>
        <v>9.1181980273997796E-3</v>
      </c>
      <c r="AJ16" s="38">
        <f t="shared" si="4"/>
        <v>2.6950422369249184E-3</v>
      </c>
      <c r="AK16" s="38">
        <f t="shared" si="5"/>
        <v>2.0374374915529243E-2</v>
      </c>
      <c r="AL16" s="38">
        <f t="shared" si="6"/>
        <v>1.0436636847911322E-2</v>
      </c>
      <c r="AM16" s="38">
        <f t="shared" si="7"/>
        <v>2.0214834274296433E-4</v>
      </c>
      <c r="AN16" s="39">
        <f t="shared" si="8"/>
        <v>5.1919164519191301E-3</v>
      </c>
      <c r="AO16" s="40">
        <f t="shared" si="9"/>
        <v>8.003052803737894E-3</v>
      </c>
      <c r="AP16" s="20"/>
      <c r="AR16" s="26"/>
      <c r="AS16" s="37">
        <f t="shared" si="10"/>
        <v>-1.0547429627459392E-2</v>
      </c>
      <c r="AT16" s="38">
        <f t="shared" si="11"/>
        <v>-2.6950422369249184E-3</v>
      </c>
      <c r="AU16" s="38">
        <f t="shared" si="12"/>
        <v>-2.1640393678400361E-2</v>
      </c>
      <c r="AV16" s="38">
        <f t="shared" si="13"/>
        <v>-1.4412785110484274E-2</v>
      </c>
      <c r="AW16" s="38">
        <f t="shared" si="14"/>
        <v>-8.6641575027111503E-4</v>
      </c>
      <c r="AX16" s="39">
        <f t="shared" si="15"/>
        <v>-6.4370705910400542E-3</v>
      </c>
      <c r="AY16" s="40">
        <f t="shared" si="16"/>
        <v>-9.4331894990966857E-3</v>
      </c>
      <c r="AZ16" s="20"/>
      <c r="BB16" s="26"/>
      <c r="BC16" s="37">
        <f t="shared" si="17"/>
        <v>1.0547429627459392E-2</v>
      </c>
      <c r="BD16" s="38">
        <f t="shared" si="18"/>
        <v>2.6950422369249184E-3</v>
      </c>
      <c r="BE16" s="38">
        <f t="shared" si="19"/>
        <v>2.1640393678400361E-2</v>
      </c>
      <c r="BF16" s="38">
        <f t="shared" si="20"/>
        <v>1.4412785110484274E-2</v>
      </c>
      <c r="BG16" s="38">
        <f t="shared" si="21"/>
        <v>8.6641575027111503E-4</v>
      </c>
      <c r="BH16" s="39">
        <f t="shared" si="22"/>
        <v>6.4370705910400542E-3</v>
      </c>
      <c r="BI16" s="40">
        <f t="shared" si="23"/>
        <v>9.4331894990966857E-3</v>
      </c>
      <c r="BJ16" s="20"/>
      <c r="BL16" s="26"/>
      <c r="BM16" s="59">
        <f t="shared" si="24"/>
        <v>-9.8328138274295859E-3</v>
      </c>
      <c r="BN16" s="49">
        <f t="shared" si="24"/>
        <v>-2.6950422369249184E-3</v>
      </c>
      <c r="BO16" s="49">
        <f t="shared" si="24"/>
        <v>-2.1007384296964804E-2</v>
      </c>
      <c r="BP16" s="49">
        <f t="shared" si="24"/>
        <v>-1.2424710979197798E-2</v>
      </c>
      <c r="BQ16" s="49">
        <f t="shared" si="24"/>
        <v>-5.3428204650703972E-4</v>
      </c>
      <c r="BR16" s="60">
        <f t="shared" si="24"/>
        <v>-5.8144935214795926E-3</v>
      </c>
      <c r="BS16" s="51">
        <f t="shared" si="25"/>
        <v>-8.718121151417289E-3</v>
      </c>
      <c r="BT16" s="20"/>
      <c r="BV16" s="26"/>
      <c r="BW16" s="59">
        <f t="shared" si="26"/>
        <v>9.8328138274295859E-3</v>
      </c>
      <c r="BX16" s="49">
        <f t="shared" si="26"/>
        <v>2.6950422369249184E-3</v>
      </c>
      <c r="BY16" s="49">
        <f t="shared" si="26"/>
        <v>2.1007384296964804E-2</v>
      </c>
      <c r="BZ16" s="49">
        <f t="shared" si="26"/>
        <v>1.2424710979197798E-2</v>
      </c>
      <c r="CA16" s="49">
        <f t="shared" si="26"/>
        <v>5.3428204650703972E-4</v>
      </c>
      <c r="CB16" s="60">
        <f t="shared" si="26"/>
        <v>5.8144935214795926E-3</v>
      </c>
      <c r="CC16" s="51">
        <f t="shared" si="31"/>
        <v>8.718121151417289E-3</v>
      </c>
      <c r="CD16" s="20"/>
    </row>
    <row r="17" spans="2:82" ht="18" x14ac:dyDescent="0.35">
      <c r="B17" s="26"/>
      <c r="C17" s="222" t="s">
        <v>7</v>
      </c>
      <c r="D17" s="223"/>
      <c r="E17" s="224"/>
      <c r="F17" s="20"/>
      <c r="G17" s="2"/>
      <c r="H17" s="26"/>
      <c r="I17" s="29">
        <v>44789</v>
      </c>
      <c r="J17" s="5">
        <v>443.03</v>
      </c>
      <c r="K17" s="5">
        <v>443.07</v>
      </c>
      <c r="L17" s="5">
        <v>7509.15</v>
      </c>
      <c r="M17" s="5">
        <v>7536.06</v>
      </c>
      <c r="N17" s="5">
        <v>13849.62</v>
      </c>
      <c r="O17" s="5">
        <v>13910.12</v>
      </c>
      <c r="P17" s="5">
        <v>23083.26</v>
      </c>
      <c r="Q17" s="5">
        <v>22997.83</v>
      </c>
      <c r="R17" s="5">
        <v>11182.59</v>
      </c>
      <c r="S17" s="5">
        <v>11130.44</v>
      </c>
      <c r="T17" s="5">
        <v>3685.43</v>
      </c>
      <c r="U17" s="6">
        <v>3686.5</v>
      </c>
      <c r="V17" s="20"/>
      <c r="X17" s="26"/>
      <c r="Y17" s="37">
        <f t="shared" si="0"/>
        <v>1.6276703967445924E-3</v>
      </c>
      <c r="Z17" s="38">
        <f t="shared" si="27"/>
        <v>3.5836279738719781E-3</v>
      </c>
      <c r="AA17" s="38">
        <f t="shared" si="28"/>
        <v>6.7679409059096416E-3</v>
      </c>
      <c r="AB17" s="38" t="str">
        <f t="shared" si="29"/>
        <v/>
      </c>
      <c r="AC17" s="38">
        <f t="shared" si="30"/>
        <v>-3.6789914371698406E-3</v>
      </c>
      <c r="AD17" s="39">
        <f t="shared" si="1"/>
        <v>1.766304347826087E-3</v>
      </c>
      <c r="AE17" s="40">
        <f t="shared" si="2"/>
        <v>2.0133104374364915E-3</v>
      </c>
      <c r="AF17" s="20"/>
      <c r="AH17" s="26"/>
      <c r="AI17" s="37">
        <f t="shared" si="3"/>
        <v>1.6276703967445924E-3</v>
      </c>
      <c r="AJ17" s="38">
        <f t="shared" si="4"/>
        <v>3.5836279738719781E-3</v>
      </c>
      <c r="AK17" s="38">
        <f t="shared" si="5"/>
        <v>6.7679409059096416E-3</v>
      </c>
      <c r="AL17" s="38" t="str">
        <f t="shared" si="6"/>
        <v/>
      </c>
      <c r="AM17" s="38">
        <f t="shared" si="7"/>
        <v>3.6789914371698406E-3</v>
      </c>
      <c r="AN17" s="39">
        <f t="shared" si="8"/>
        <v>1.766304347826087E-3</v>
      </c>
      <c r="AO17" s="40">
        <f t="shared" si="9"/>
        <v>3.4849070123044281E-3</v>
      </c>
      <c r="AP17" s="20"/>
      <c r="AR17" s="26"/>
      <c r="AS17" s="37">
        <f t="shared" si="10"/>
        <v>9.0287339457870719E-5</v>
      </c>
      <c r="AT17" s="38">
        <f t="shared" si="11"/>
        <v>3.5836279738719781E-3</v>
      </c>
      <c r="AU17" s="38">
        <f t="shared" si="12"/>
        <v>4.3683509006023271E-3</v>
      </c>
      <c r="AV17" s="38">
        <f t="shared" si="13"/>
        <v>-3.7009503856906111E-3</v>
      </c>
      <c r="AW17" s="38">
        <f t="shared" si="14"/>
        <v>-4.663499243019697E-3</v>
      </c>
      <c r="AX17" s="39">
        <f t="shared" si="15"/>
        <v>2.9033247138058888E-4</v>
      </c>
      <c r="AY17" s="40">
        <f t="shared" si="16"/>
        <v>-5.3084905662570702E-6</v>
      </c>
      <c r="AZ17" s="20"/>
      <c r="BB17" s="26"/>
      <c r="BC17" s="37">
        <f t="shared" si="17"/>
        <v>9.0287339457870719E-5</v>
      </c>
      <c r="BD17" s="38">
        <f t="shared" si="18"/>
        <v>3.5836279738719781E-3</v>
      </c>
      <c r="BE17" s="38">
        <f t="shared" si="19"/>
        <v>4.3683509006023271E-3</v>
      </c>
      <c r="BF17" s="38">
        <f t="shared" si="20"/>
        <v>3.7009503856906111E-3</v>
      </c>
      <c r="BG17" s="38">
        <f t="shared" si="21"/>
        <v>4.663499243019697E-3</v>
      </c>
      <c r="BH17" s="39">
        <f t="shared" si="22"/>
        <v>2.9033247138058888E-4</v>
      </c>
      <c r="BI17" s="40">
        <f t="shared" si="23"/>
        <v>2.7828413856705123E-3</v>
      </c>
      <c r="BJ17" s="20"/>
      <c r="BL17" s="26"/>
      <c r="BM17" s="59">
        <f t="shared" si="24"/>
        <v>8.5897886810123157E-4</v>
      </c>
      <c r="BN17" s="49">
        <f t="shared" si="24"/>
        <v>3.5836279738719781E-3</v>
      </c>
      <c r="BO17" s="49">
        <f t="shared" si="24"/>
        <v>5.5681459032559839E-3</v>
      </c>
      <c r="BP17" s="49">
        <f t="shared" si="24"/>
        <v>-3.7009503856906111E-3</v>
      </c>
      <c r="BQ17" s="49">
        <f t="shared" si="24"/>
        <v>-4.1712453400947688E-3</v>
      </c>
      <c r="BR17" s="60">
        <f t="shared" si="24"/>
        <v>1.0283184096033379E-3</v>
      </c>
      <c r="BS17" s="51">
        <f t="shared" si="25"/>
        <v>5.2781257150785862E-4</v>
      </c>
      <c r="BT17" s="20"/>
      <c r="BV17" s="26"/>
      <c r="BW17" s="59">
        <f t="shared" si="26"/>
        <v>8.5897886810123157E-4</v>
      </c>
      <c r="BX17" s="49">
        <f t="shared" si="26"/>
        <v>3.5836279738719781E-3</v>
      </c>
      <c r="BY17" s="49">
        <f t="shared" si="26"/>
        <v>5.5681459032559839E-3</v>
      </c>
      <c r="BZ17" s="49">
        <f t="shared" si="26"/>
        <v>3.7009503856906111E-3</v>
      </c>
      <c r="CA17" s="49">
        <f t="shared" si="26"/>
        <v>4.1712453400947688E-3</v>
      </c>
      <c r="CB17" s="60">
        <f t="shared" si="26"/>
        <v>1.0283184096033379E-3</v>
      </c>
      <c r="CC17" s="51">
        <f t="shared" si="31"/>
        <v>3.1518778134363187E-3</v>
      </c>
      <c r="CD17" s="20"/>
    </row>
    <row r="18" spans="2:82" x14ac:dyDescent="0.3">
      <c r="B18" s="26"/>
      <c r="C18" s="16" t="s">
        <v>10</v>
      </c>
      <c r="D18" s="229">
        <f>AE42</f>
        <v>-6.4608990780693773E-3</v>
      </c>
      <c r="E18" s="230"/>
      <c r="F18" s="20"/>
      <c r="G18" s="2"/>
      <c r="H18" s="26"/>
      <c r="I18" s="29">
        <v>44788</v>
      </c>
      <c r="J18" s="5">
        <v>441.65</v>
      </c>
      <c r="K18" s="5">
        <v>442.35</v>
      </c>
      <c r="L18" s="5">
        <v>7500.89</v>
      </c>
      <c r="M18" s="5">
        <v>7509.15</v>
      </c>
      <c r="N18" s="5">
        <v>13847.88</v>
      </c>
      <c r="O18" s="5">
        <v>13816.61</v>
      </c>
      <c r="P18" s="5"/>
      <c r="Q18" s="5"/>
      <c r="R18" s="5">
        <v>11157.22</v>
      </c>
      <c r="S18" s="5">
        <v>11171.54</v>
      </c>
      <c r="T18" s="5">
        <v>3674.31</v>
      </c>
      <c r="U18" s="6">
        <v>3680</v>
      </c>
      <c r="V18" s="20"/>
      <c r="X18" s="26"/>
      <c r="Y18" s="37">
        <f t="shared" si="0"/>
        <v>3.3569986617370613E-3</v>
      </c>
      <c r="Z18" s="38">
        <f t="shared" si="27"/>
        <v>1.1012026572845767E-3</v>
      </c>
      <c r="AA18" s="38">
        <f t="shared" si="28"/>
        <v>1.5048003566290021E-3</v>
      </c>
      <c r="AB18" s="38" t="str">
        <f t="shared" si="29"/>
        <v/>
      </c>
      <c r="AC18" s="38">
        <f t="shared" si="30"/>
        <v>3.8910016318843854E-3</v>
      </c>
      <c r="AD18" s="39">
        <f t="shared" si="1"/>
        <v>3.6901979287980538E-3</v>
      </c>
      <c r="AE18" s="40">
        <f t="shared" si="2"/>
        <v>2.7088402472666157E-3</v>
      </c>
      <c r="AF18" s="20"/>
      <c r="AH18" s="26"/>
      <c r="AI18" s="37">
        <f t="shared" si="3"/>
        <v>3.3569986617370613E-3</v>
      </c>
      <c r="AJ18" s="38">
        <f t="shared" si="4"/>
        <v>1.1012026572845767E-3</v>
      </c>
      <c r="AK18" s="38">
        <f t="shared" si="5"/>
        <v>1.5048003566290021E-3</v>
      </c>
      <c r="AL18" s="38" t="str">
        <f t="shared" si="6"/>
        <v/>
      </c>
      <c r="AM18" s="38">
        <f t="shared" si="7"/>
        <v>3.8910016318843854E-3</v>
      </c>
      <c r="AN18" s="39">
        <f t="shared" si="8"/>
        <v>3.6901979287980538E-3</v>
      </c>
      <c r="AO18" s="40">
        <f t="shared" si="9"/>
        <v>2.7088402472666157E-3</v>
      </c>
      <c r="AP18" s="20"/>
      <c r="AR18" s="26"/>
      <c r="AS18" s="37">
        <f t="shared" si="10"/>
        <v>1.5849654703952124E-3</v>
      </c>
      <c r="AT18" s="38">
        <f t="shared" si="11"/>
        <v>1.1012026572845767E-3</v>
      </c>
      <c r="AU18" s="38">
        <f t="shared" si="12"/>
        <v>-2.2581073781689776E-3</v>
      </c>
      <c r="AV18" s="38" t="str">
        <f t="shared" si="13"/>
        <v/>
      </c>
      <c r="AW18" s="38">
        <f t="shared" si="14"/>
        <v>1.2834738402578356E-3</v>
      </c>
      <c r="AX18" s="39">
        <f t="shared" si="15"/>
        <v>1.548590075415535E-3</v>
      </c>
      <c r="AY18" s="40">
        <f t="shared" si="16"/>
        <v>6.5202493303683645E-4</v>
      </c>
      <c r="AZ18" s="20"/>
      <c r="BB18" s="26"/>
      <c r="BC18" s="37">
        <f t="shared" si="17"/>
        <v>1.5849654703952124E-3</v>
      </c>
      <c r="BD18" s="38">
        <f t="shared" si="18"/>
        <v>1.1012026572845767E-3</v>
      </c>
      <c r="BE18" s="38">
        <f t="shared" si="19"/>
        <v>2.2581073781689776E-3</v>
      </c>
      <c r="BF18" s="38" t="str">
        <f t="shared" si="20"/>
        <v/>
      </c>
      <c r="BG18" s="38">
        <f t="shared" si="21"/>
        <v>1.2834738402578356E-3</v>
      </c>
      <c r="BH18" s="39">
        <f t="shared" si="22"/>
        <v>1.548590075415535E-3</v>
      </c>
      <c r="BI18" s="40">
        <f t="shared" si="23"/>
        <v>1.5552678843044276E-3</v>
      </c>
      <c r="BJ18" s="20"/>
      <c r="BL18" s="26"/>
      <c r="BM18" s="59">
        <f t="shared" si="24"/>
        <v>2.470982066066137E-3</v>
      </c>
      <c r="BN18" s="49">
        <f t="shared" si="24"/>
        <v>1.1012026572845767E-3</v>
      </c>
      <c r="BO18" s="49">
        <f t="shared" si="24"/>
        <v>-3.7665351076998773E-4</v>
      </c>
      <c r="BP18" s="49" t="str">
        <f t="shared" si="24"/>
        <v/>
      </c>
      <c r="BQ18" s="49">
        <f t="shared" si="24"/>
        <v>2.5872377360711104E-3</v>
      </c>
      <c r="BR18" s="60">
        <f t="shared" si="24"/>
        <v>2.6193940021067945E-3</v>
      </c>
      <c r="BS18" s="51">
        <f t="shared" si="25"/>
        <v>1.6804325901517262E-3</v>
      </c>
      <c r="BT18" s="20"/>
      <c r="BV18" s="26"/>
      <c r="BW18" s="59">
        <f t="shared" si="26"/>
        <v>2.470982066066137E-3</v>
      </c>
      <c r="BX18" s="49">
        <f t="shared" si="26"/>
        <v>1.1012026572845767E-3</v>
      </c>
      <c r="BY18" s="49">
        <f t="shared" si="26"/>
        <v>1.8814538673989898E-3</v>
      </c>
      <c r="BZ18" s="49" t="str">
        <f t="shared" si="26"/>
        <v/>
      </c>
      <c r="CA18" s="49">
        <f t="shared" si="26"/>
        <v>2.5872377360711104E-3</v>
      </c>
      <c r="CB18" s="60">
        <f t="shared" si="26"/>
        <v>2.6193940021067945E-3</v>
      </c>
      <c r="CC18" s="51">
        <f t="shared" si="31"/>
        <v>2.1320540657855215E-3</v>
      </c>
      <c r="CD18" s="20"/>
    </row>
    <row r="19" spans="2:82" x14ac:dyDescent="0.3">
      <c r="B19" s="26"/>
      <c r="C19" s="17" t="s">
        <v>11</v>
      </c>
      <c r="D19" s="227">
        <f>AVERAGE(AO7:AO36)</f>
        <v>5.507685927606908E-3</v>
      </c>
      <c r="E19" s="228"/>
      <c r="F19" s="20"/>
      <c r="G19" s="2"/>
      <c r="H19" s="26"/>
      <c r="I19" s="29">
        <v>44785</v>
      </c>
      <c r="J19" s="5">
        <v>440.52</v>
      </c>
      <c r="K19" s="5">
        <v>440.87</v>
      </c>
      <c r="L19" s="5">
        <v>7465.91</v>
      </c>
      <c r="M19" s="5">
        <v>7500.89</v>
      </c>
      <c r="N19" s="5">
        <v>13709.83</v>
      </c>
      <c r="O19" s="5">
        <v>13795.85</v>
      </c>
      <c r="P19" s="5">
        <v>22869.05</v>
      </c>
      <c r="Q19" s="5">
        <v>22970.73</v>
      </c>
      <c r="R19" s="5">
        <v>11130.91</v>
      </c>
      <c r="S19" s="5">
        <v>11128.24</v>
      </c>
      <c r="T19" s="5">
        <v>3655.51</v>
      </c>
      <c r="U19" s="6">
        <v>3666.47</v>
      </c>
      <c r="V19" s="20"/>
      <c r="X19" s="26"/>
      <c r="Y19" s="37">
        <f t="shared" si="0"/>
        <v>1.6130498000726543E-3</v>
      </c>
      <c r="Z19" s="38">
        <f t="shared" si="27"/>
        <v>4.6852962331451189E-3</v>
      </c>
      <c r="AA19" s="38">
        <f t="shared" si="28"/>
        <v>7.4000457117487329E-3</v>
      </c>
      <c r="AB19" s="38">
        <f t="shared" si="29"/>
        <v>4.9238390808016771E-3</v>
      </c>
      <c r="AC19" s="38">
        <f t="shared" si="30"/>
        <v>-2.3613618800528702E-3</v>
      </c>
      <c r="AD19" s="39">
        <f t="shared" si="1"/>
        <v>4.2069398073461689E-3</v>
      </c>
      <c r="AE19" s="40">
        <f t="shared" si="2"/>
        <v>3.4113014588435801E-3</v>
      </c>
      <c r="AF19" s="20"/>
      <c r="AH19" s="26"/>
      <c r="AI19" s="37">
        <f t="shared" si="3"/>
        <v>1.6130498000726543E-3</v>
      </c>
      <c r="AJ19" s="38">
        <f t="shared" si="4"/>
        <v>4.6852962331451189E-3</v>
      </c>
      <c r="AK19" s="38">
        <f t="shared" si="5"/>
        <v>7.4000457117487329E-3</v>
      </c>
      <c r="AL19" s="38">
        <f t="shared" si="6"/>
        <v>4.9238390808016771E-3</v>
      </c>
      <c r="AM19" s="38">
        <f t="shared" si="7"/>
        <v>2.3613618800528702E-3</v>
      </c>
      <c r="AN19" s="39">
        <f t="shared" si="8"/>
        <v>4.2069398073461689E-3</v>
      </c>
      <c r="AO19" s="40">
        <f t="shared" si="9"/>
        <v>4.1984220855278706E-3</v>
      </c>
      <c r="AP19" s="20"/>
      <c r="AR19" s="26"/>
      <c r="AS19" s="37">
        <f t="shared" si="10"/>
        <v>7.9451557250527277E-4</v>
      </c>
      <c r="AT19" s="38">
        <f t="shared" si="11"/>
        <v>4.6852962331451189E-3</v>
      </c>
      <c r="AU19" s="38">
        <f t="shared" si="12"/>
        <v>6.2743301703960174E-3</v>
      </c>
      <c r="AV19" s="38">
        <f t="shared" si="13"/>
        <v>4.4461838161183034E-3</v>
      </c>
      <c r="AW19" s="38">
        <f t="shared" si="14"/>
        <v>-2.3987257106562472E-4</v>
      </c>
      <c r="AX19" s="39">
        <f t="shared" si="15"/>
        <v>2.9982136555500001E-3</v>
      </c>
      <c r="AY19" s="40">
        <f t="shared" si="16"/>
        <v>3.1597778127748482E-3</v>
      </c>
      <c r="AZ19" s="20"/>
      <c r="BB19" s="26"/>
      <c r="BC19" s="37">
        <f t="shared" si="17"/>
        <v>7.9451557250527277E-4</v>
      </c>
      <c r="BD19" s="38">
        <f t="shared" si="18"/>
        <v>4.6852962331451189E-3</v>
      </c>
      <c r="BE19" s="38">
        <f t="shared" si="19"/>
        <v>6.2743301703960174E-3</v>
      </c>
      <c r="BF19" s="38">
        <f t="shared" si="20"/>
        <v>4.4461838161183034E-3</v>
      </c>
      <c r="BG19" s="38">
        <f t="shared" si="21"/>
        <v>2.3987257106562472E-4</v>
      </c>
      <c r="BH19" s="39">
        <f t="shared" si="22"/>
        <v>2.9982136555500001E-3</v>
      </c>
      <c r="BI19" s="40">
        <f t="shared" si="23"/>
        <v>3.2397353364633894E-3</v>
      </c>
      <c r="BJ19" s="20"/>
      <c r="BL19" s="26"/>
      <c r="BM19" s="59">
        <f t="shared" si="24"/>
        <v>1.2037826862889636E-3</v>
      </c>
      <c r="BN19" s="49">
        <f t="shared" si="24"/>
        <v>4.6852962331451189E-3</v>
      </c>
      <c r="BO19" s="49">
        <f t="shared" si="24"/>
        <v>6.8371879410723752E-3</v>
      </c>
      <c r="BP19" s="49">
        <f t="shared" si="24"/>
        <v>4.6850114484599907E-3</v>
      </c>
      <c r="BQ19" s="49">
        <f t="shared" si="24"/>
        <v>-1.3006172255592475E-3</v>
      </c>
      <c r="BR19" s="60">
        <f t="shared" si="24"/>
        <v>3.6025767314480845E-3</v>
      </c>
      <c r="BS19" s="51">
        <f t="shared" si="25"/>
        <v>3.2855396358092144E-3</v>
      </c>
      <c r="BT19" s="20"/>
      <c r="BV19" s="26"/>
      <c r="BW19" s="59">
        <f t="shared" si="26"/>
        <v>1.2037826862889636E-3</v>
      </c>
      <c r="BX19" s="49">
        <f t="shared" si="26"/>
        <v>4.6852962331451189E-3</v>
      </c>
      <c r="BY19" s="49">
        <f t="shared" si="26"/>
        <v>6.8371879410723752E-3</v>
      </c>
      <c r="BZ19" s="49">
        <f t="shared" si="26"/>
        <v>4.6850114484599907E-3</v>
      </c>
      <c r="CA19" s="49">
        <f t="shared" si="26"/>
        <v>1.3006172255592475E-3</v>
      </c>
      <c r="CB19" s="60">
        <f t="shared" si="26"/>
        <v>3.6025767314480845E-3</v>
      </c>
      <c r="CC19" s="51">
        <f t="shared" si="31"/>
        <v>3.7190787109956307E-3</v>
      </c>
      <c r="CD19" s="20"/>
    </row>
    <row r="20" spans="2:82" x14ac:dyDescent="0.3">
      <c r="B20" s="26"/>
      <c r="C20" s="17" t="s">
        <v>12</v>
      </c>
      <c r="D20" s="227">
        <f>_xlfn.STDEV.P(AO7:AO36)</f>
        <v>3.1158496132158773E-3</v>
      </c>
      <c r="E20" s="228"/>
      <c r="F20" s="20"/>
      <c r="G20" s="2"/>
      <c r="H20" s="26"/>
      <c r="I20" s="29">
        <v>44784</v>
      </c>
      <c r="J20" s="5">
        <v>440.93</v>
      </c>
      <c r="K20" s="5">
        <v>440.16</v>
      </c>
      <c r="L20" s="5">
        <v>7507.11</v>
      </c>
      <c r="M20" s="5">
        <v>7465.91</v>
      </c>
      <c r="N20" s="5">
        <v>13747.07</v>
      </c>
      <c r="O20" s="5">
        <v>13694.51</v>
      </c>
      <c r="P20" s="5">
        <v>22814.26</v>
      </c>
      <c r="Q20" s="5">
        <v>22858.18</v>
      </c>
      <c r="R20" s="5">
        <v>11192.57</v>
      </c>
      <c r="S20" s="5">
        <v>11154.58</v>
      </c>
      <c r="T20" s="5">
        <v>3663.62</v>
      </c>
      <c r="U20" s="6">
        <v>3651.11</v>
      </c>
      <c r="V20" s="20"/>
      <c r="X20" s="26"/>
      <c r="Y20" s="37">
        <f t="shared" si="0"/>
        <v>6.3653723742845673E-4</v>
      </c>
      <c r="Z20" s="38">
        <f t="shared" si="27"/>
        <v>-5.4881305855382194E-3</v>
      </c>
      <c r="AA20" s="38">
        <f t="shared" si="28"/>
        <v>-4.6858132988053167E-4</v>
      </c>
      <c r="AB20" s="38">
        <f t="shared" si="29"/>
        <v>6.8600555711192989E-3</v>
      </c>
      <c r="AC20" s="38">
        <f t="shared" si="30"/>
        <v>-4.6615449435723264E-5</v>
      </c>
      <c r="AD20" s="39">
        <f t="shared" si="1"/>
        <v>-1.6351798834592581E-3</v>
      </c>
      <c r="AE20" s="40">
        <f t="shared" si="2"/>
        <v>-2.3652406627662839E-5</v>
      </c>
      <c r="AF20" s="20"/>
      <c r="AH20" s="26"/>
      <c r="AI20" s="37">
        <f t="shared" si="3"/>
        <v>6.3653723742845673E-4</v>
      </c>
      <c r="AJ20" s="38">
        <f t="shared" si="4"/>
        <v>5.4881305855382194E-3</v>
      </c>
      <c r="AK20" s="38">
        <f t="shared" si="5"/>
        <v>4.6858132988053167E-4</v>
      </c>
      <c r="AL20" s="38">
        <f t="shared" si="6"/>
        <v>6.8600555711192989E-3</v>
      </c>
      <c r="AM20" s="38">
        <f t="shared" si="7"/>
        <v>4.6615449435723264E-5</v>
      </c>
      <c r="AN20" s="39">
        <f t="shared" si="8"/>
        <v>1.6351798834592581E-3</v>
      </c>
      <c r="AO20" s="40">
        <f t="shared" si="9"/>
        <v>2.5225166761435815E-3</v>
      </c>
      <c r="AP20" s="20"/>
      <c r="AR20" s="26"/>
      <c r="AS20" s="37">
        <f t="shared" si="10"/>
        <v>-1.7463089379266138E-3</v>
      </c>
      <c r="AT20" s="38">
        <f t="shared" si="11"/>
        <v>-5.4881305855382194E-3</v>
      </c>
      <c r="AU20" s="38">
        <f t="shared" si="12"/>
        <v>-3.8233601778414959E-3</v>
      </c>
      <c r="AV20" s="38">
        <f t="shared" si="13"/>
        <v>1.9251117502825819E-3</v>
      </c>
      <c r="AW20" s="38">
        <f t="shared" si="14"/>
        <v>-3.3942159843538869E-3</v>
      </c>
      <c r="AX20" s="39">
        <f t="shared" si="15"/>
        <v>-3.414655450073906E-3</v>
      </c>
      <c r="AY20" s="40">
        <f t="shared" si="16"/>
        <v>-2.6569265642419231E-3</v>
      </c>
      <c r="AZ20" s="20"/>
      <c r="BB20" s="26"/>
      <c r="BC20" s="37">
        <f t="shared" si="17"/>
        <v>1.7463089379266138E-3</v>
      </c>
      <c r="BD20" s="38">
        <f t="shared" si="18"/>
        <v>5.4881305855382194E-3</v>
      </c>
      <c r="BE20" s="38">
        <f t="shared" si="19"/>
        <v>3.8233601778414959E-3</v>
      </c>
      <c r="BF20" s="38">
        <f t="shared" si="20"/>
        <v>1.9251117502825819E-3</v>
      </c>
      <c r="BG20" s="38">
        <f t="shared" si="21"/>
        <v>3.3942159843538869E-3</v>
      </c>
      <c r="BH20" s="39">
        <f t="shared" si="22"/>
        <v>3.414655450073906E-3</v>
      </c>
      <c r="BI20" s="40">
        <f t="shared" si="23"/>
        <v>3.2986304810027844E-3</v>
      </c>
      <c r="BJ20" s="20"/>
      <c r="BL20" s="26"/>
      <c r="BM20" s="59">
        <f t="shared" si="24"/>
        <v>-5.5488585024907858E-4</v>
      </c>
      <c r="BN20" s="49">
        <f t="shared" si="24"/>
        <v>-5.4881305855382194E-3</v>
      </c>
      <c r="BO20" s="49">
        <f t="shared" si="24"/>
        <v>-2.1459707538610136E-3</v>
      </c>
      <c r="BP20" s="49">
        <f t="shared" si="24"/>
        <v>4.3925836607009404E-3</v>
      </c>
      <c r="BQ20" s="49">
        <f t="shared" si="24"/>
        <v>-1.7204157168948051E-3</v>
      </c>
      <c r="BR20" s="60">
        <f t="shared" si="24"/>
        <v>-2.5249176667665818E-3</v>
      </c>
      <c r="BS20" s="51">
        <f t="shared" si="25"/>
        <v>-1.3402894854347928E-3</v>
      </c>
      <c r="BT20" s="20"/>
      <c r="BV20" s="26"/>
      <c r="BW20" s="59">
        <f t="shared" si="26"/>
        <v>1.1914230876775352E-3</v>
      </c>
      <c r="BX20" s="49">
        <f t="shared" si="26"/>
        <v>5.4881305855382194E-3</v>
      </c>
      <c r="BY20" s="49">
        <f t="shared" si="26"/>
        <v>2.1459707538610136E-3</v>
      </c>
      <c r="BZ20" s="49">
        <f t="shared" si="26"/>
        <v>4.3925836607009404E-3</v>
      </c>
      <c r="CA20" s="49">
        <f t="shared" si="26"/>
        <v>1.7204157168948051E-3</v>
      </c>
      <c r="CB20" s="60">
        <f t="shared" si="26"/>
        <v>2.5249176667665818E-3</v>
      </c>
      <c r="CC20" s="51">
        <f t="shared" si="31"/>
        <v>2.9105735785731825E-3</v>
      </c>
      <c r="CD20" s="20"/>
    </row>
    <row r="21" spans="2:82" x14ac:dyDescent="0.3">
      <c r="B21" s="26"/>
      <c r="C21" s="18" t="s">
        <v>13</v>
      </c>
      <c r="D21" s="225">
        <f>(AO42-D19)/D20</f>
        <v>0.30592399145947718</v>
      </c>
      <c r="E21" s="226"/>
      <c r="F21" s="20"/>
      <c r="G21" s="2"/>
      <c r="H21" s="26"/>
      <c r="I21" s="29">
        <v>44783</v>
      </c>
      <c r="J21" s="5">
        <v>435.72</v>
      </c>
      <c r="K21" s="5">
        <v>439.88</v>
      </c>
      <c r="L21" s="5">
        <v>7488.15</v>
      </c>
      <c r="M21" s="5">
        <v>7507.11</v>
      </c>
      <c r="N21" s="5">
        <v>13482.63</v>
      </c>
      <c r="O21" s="5">
        <v>13700.93</v>
      </c>
      <c r="P21" s="5">
        <v>22418.92</v>
      </c>
      <c r="Q21" s="5">
        <v>22702.44</v>
      </c>
      <c r="R21" s="5">
        <v>11089.52</v>
      </c>
      <c r="S21" s="5">
        <v>11155.1</v>
      </c>
      <c r="T21" s="5">
        <v>3649.21</v>
      </c>
      <c r="U21" s="6">
        <v>3657.09</v>
      </c>
      <c r="V21" s="20"/>
      <c r="X21" s="26"/>
      <c r="Y21" s="37">
        <f t="shared" si="0"/>
        <v>8.9453644662598683E-3</v>
      </c>
      <c r="Z21" s="38">
        <f t="shared" si="27"/>
        <v>2.5320005608862051E-3</v>
      </c>
      <c r="AA21" s="38">
        <f t="shared" si="28"/>
        <v>1.2261571322285971E-2</v>
      </c>
      <c r="AB21" s="38">
        <f t="shared" si="29"/>
        <v>9.5137557034730685E-3</v>
      </c>
      <c r="AC21" s="38">
        <f t="shared" si="30"/>
        <v>2.0318922647964157E-3</v>
      </c>
      <c r="AD21" s="39">
        <f t="shared" si="1"/>
        <v>1.6076818159410679E-3</v>
      </c>
      <c r="AE21" s="40">
        <f t="shared" si="2"/>
        <v>6.1487110222737647E-3</v>
      </c>
      <c r="AF21" s="20"/>
      <c r="AH21" s="26"/>
      <c r="AI21" s="37">
        <f t="shared" si="3"/>
        <v>8.9453644662598683E-3</v>
      </c>
      <c r="AJ21" s="38">
        <f t="shared" si="4"/>
        <v>2.5320005608862051E-3</v>
      </c>
      <c r="AK21" s="38">
        <f t="shared" si="5"/>
        <v>1.2261571322285971E-2</v>
      </c>
      <c r="AL21" s="38">
        <f t="shared" si="6"/>
        <v>9.5137557034730685E-3</v>
      </c>
      <c r="AM21" s="38">
        <f t="shared" si="7"/>
        <v>2.0318922647964157E-3</v>
      </c>
      <c r="AN21" s="39">
        <f t="shared" si="8"/>
        <v>1.6076818159410679E-3</v>
      </c>
      <c r="AO21" s="40">
        <f t="shared" si="9"/>
        <v>6.1487110222737647E-3</v>
      </c>
      <c r="AP21" s="20"/>
      <c r="AR21" s="26"/>
      <c r="AS21" s="37">
        <f t="shared" si="10"/>
        <v>9.547415771596365E-3</v>
      </c>
      <c r="AT21" s="38">
        <f t="shared" si="11"/>
        <v>2.5320005608862051E-3</v>
      </c>
      <c r="AU21" s="38">
        <f t="shared" si="12"/>
        <v>1.6191203051630215E-2</v>
      </c>
      <c r="AV21" s="38">
        <f t="shared" si="13"/>
        <v>1.2646461114094723E-2</v>
      </c>
      <c r="AW21" s="38">
        <f t="shared" si="14"/>
        <v>5.9136914852942167E-3</v>
      </c>
      <c r="AX21" s="39">
        <f t="shared" si="15"/>
        <v>2.1593714804026376E-3</v>
      </c>
      <c r="AY21" s="40">
        <f t="shared" si="16"/>
        <v>8.1650239106507271E-3</v>
      </c>
      <c r="AZ21" s="20"/>
      <c r="BB21" s="26"/>
      <c r="BC21" s="37">
        <f t="shared" si="17"/>
        <v>9.547415771596365E-3</v>
      </c>
      <c r="BD21" s="38">
        <f t="shared" si="18"/>
        <v>2.5320005608862051E-3</v>
      </c>
      <c r="BE21" s="38">
        <f t="shared" si="19"/>
        <v>1.6191203051630215E-2</v>
      </c>
      <c r="BF21" s="38">
        <f t="shared" si="20"/>
        <v>1.2646461114094723E-2</v>
      </c>
      <c r="BG21" s="38">
        <f t="shared" si="21"/>
        <v>5.9136914852942167E-3</v>
      </c>
      <c r="BH21" s="39">
        <f t="shared" si="22"/>
        <v>2.1593714804026376E-3</v>
      </c>
      <c r="BI21" s="40">
        <f t="shared" si="23"/>
        <v>8.1650239106507271E-3</v>
      </c>
      <c r="BJ21" s="20"/>
      <c r="BL21" s="26"/>
      <c r="BM21" s="59">
        <f t="shared" si="24"/>
        <v>9.2463901189281175E-3</v>
      </c>
      <c r="BN21" s="49">
        <f t="shared" si="24"/>
        <v>2.5320005608862051E-3</v>
      </c>
      <c r="BO21" s="49">
        <f t="shared" si="24"/>
        <v>1.4226387186958093E-2</v>
      </c>
      <c r="BP21" s="49">
        <f t="shared" si="24"/>
        <v>1.1080108408783896E-2</v>
      </c>
      <c r="BQ21" s="49">
        <f t="shared" si="24"/>
        <v>3.9727918750453164E-3</v>
      </c>
      <c r="BR21" s="60">
        <f t="shared" si="24"/>
        <v>1.8835266481718527E-3</v>
      </c>
      <c r="BS21" s="51">
        <f t="shared" si="25"/>
        <v>7.1568674664622472E-3</v>
      </c>
      <c r="BT21" s="20"/>
      <c r="BV21" s="26"/>
      <c r="BW21" s="59">
        <f t="shared" si="26"/>
        <v>9.2463901189281175E-3</v>
      </c>
      <c r="BX21" s="49">
        <f t="shared" si="26"/>
        <v>2.5320005608862051E-3</v>
      </c>
      <c r="BY21" s="49">
        <f t="shared" si="26"/>
        <v>1.4226387186958093E-2</v>
      </c>
      <c r="BZ21" s="49">
        <f t="shared" si="26"/>
        <v>1.1080108408783896E-2</v>
      </c>
      <c r="CA21" s="49">
        <f t="shared" si="26"/>
        <v>3.9727918750453164E-3</v>
      </c>
      <c r="CB21" s="60">
        <f t="shared" si="26"/>
        <v>1.8835266481718527E-3</v>
      </c>
      <c r="CC21" s="51">
        <f t="shared" si="31"/>
        <v>7.1568674664622472E-3</v>
      </c>
      <c r="CD21" s="20"/>
    </row>
    <row r="22" spans="2:82" ht="18" x14ac:dyDescent="0.35">
      <c r="B22" s="26"/>
      <c r="C22" s="222" t="s">
        <v>8</v>
      </c>
      <c r="D22" s="223"/>
      <c r="E22" s="224"/>
      <c r="F22" s="20"/>
      <c r="G22" s="2"/>
      <c r="H22" s="26"/>
      <c r="I22" s="29">
        <v>44782</v>
      </c>
      <c r="J22" s="5">
        <v>438.54</v>
      </c>
      <c r="K22" s="5">
        <v>435.98</v>
      </c>
      <c r="L22" s="5">
        <v>7482.37</v>
      </c>
      <c r="M22" s="5">
        <v>7488.15</v>
      </c>
      <c r="N22" s="5">
        <v>13703.38</v>
      </c>
      <c r="O22" s="5">
        <v>13534.97</v>
      </c>
      <c r="P22" s="5">
        <v>22728.09</v>
      </c>
      <c r="Q22" s="5">
        <v>22488.49</v>
      </c>
      <c r="R22" s="5">
        <v>11135.33</v>
      </c>
      <c r="S22" s="5">
        <v>11132.48</v>
      </c>
      <c r="T22" s="5">
        <v>3658.76</v>
      </c>
      <c r="U22" s="6">
        <v>3651.22</v>
      </c>
      <c r="V22" s="20"/>
      <c r="X22" s="26"/>
      <c r="Y22" s="37">
        <f t="shared" si="0"/>
        <v>-6.7208894356730877E-3</v>
      </c>
      <c r="Z22" s="38">
        <f t="shared" si="27"/>
        <v>7.7248251556655788E-4</v>
      </c>
      <c r="AA22" s="38">
        <f t="shared" si="28"/>
        <v>-1.1157470690817892E-2</v>
      </c>
      <c r="AB22" s="38">
        <f t="shared" si="29"/>
        <v>-1.0535490677993567E-2</v>
      </c>
      <c r="AC22" s="38">
        <f t="shared" si="30"/>
        <v>-3.0305418436871005E-3</v>
      </c>
      <c r="AD22" s="39">
        <f t="shared" si="1"/>
        <v>-3.0553651830352293E-3</v>
      </c>
      <c r="AE22" s="40">
        <f t="shared" si="2"/>
        <v>-5.6212125526067186E-3</v>
      </c>
      <c r="AF22" s="20"/>
      <c r="AH22" s="26"/>
      <c r="AI22" s="37">
        <f t="shared" si="3"/>
        <v>6.7208894356730877E-3</v>
      </c>
      <c r="AJ22" s="38">
        <f t="shared" si="4"/>
        <v>7.7248251556655788E-4</v>
      </c>
      <c r="AK22" s="38">
        <f t="shared" si="5"/>
        <v>1.1157470690817892E-2</v>
      </c>
      <c r="AL22" s="38">
        <f t="shared" si="6"/>
        <v>1.0535490677993567E-2</v>
      </c>
      <c r="AM22" s="38">
        <f t="shared" si="7"/>
        <v>3.0305418436871005E-3</v>
      </c>
      <c r="AN22" s="39">
        <f t="shared" si="8"/>
        <v>3.0553651830352293E-3</v>
      </c>
      <c r="AO22" s="40">
        <f t="shared" si="9"/>
        <v>5.8787067244622402E-3</v>
      </c>
      <c r="AP22" s="20"/>
      <c r="AR22" s="26"/>
      <c r="AS22" s="37">
        <f t="shared" si="10"/>
        <v>-5.8375518766817219E-3</v>
      </c>
      <c r="AT22" s="38">
        <f t="shared" si="11"/>
        <v>7.7248251556655788E-4</v>
      </c>
      <c r="AU22" s="38">
        <f t="shared" si="12"/>
        <v>-1.2289668680281789E-2</v>
      </c>
      <c r="AV22" s="38">
        <f t="shared" si="13"/>
        <v>-1.054202090892805E-2</v>
      </c>
      <c r="AW22" s="38">
        <f t="shared" si="14"/>
        <v>-2.5594212295462852E-4</v>
      </c>
      <c r="AX22" s="39">
        <f t="shared" si="15"/>
        <v>-2.0608074866895936E-3</v>
      </c>
      <c r="AY22" s="40">
        <f t="shared" si="16"/>
        <v>-5.0355847599948709E-3</v>
      </c>
      <c r="AZ22" s="20"/>
      <c r="BB22" s="26"/>
      <c r="BC22" s="37">
        <f t="shared" si="17"/>
        <v>5.8375518766817219E-3</v>
      </c>
      <c r="BD22" s="38">
        <f t="shared" si="18"/>
        <v>7.7248251556655788E-4</v>
      </c>
      <c r="BE22" s="38">
        <f t="shared" si="19"/>
        <v>1.2289668680281789E-2</v>
      </c>
      <c r="BF22" s="38">
        <f t="shared" si="20"/>
        <v>1.054202090892805E-2</v>
      </c>
      <c r="BG22" s="38">
        <f t="shared" si="21"/>
        <v>2.5594212295462852E-4</v>
      </c>
      <c r="BH22" s="39">
        <f t="shared" si="22"/>
        <v>2.0608074866895936E-3</v>
      </c>
      <c r="BI22" s="40">
        <f t="shared" si="23"/>
        <v>5.2930789318503908E-3</v>
      </c>
      <c r="BJ22" s="20"/>
      <c r="BL22" s="26"/>
      <c r="BM22" s="59">
        <f t="shared" si="24"/>
        <v>-6.2792206561774044E-3</v>
      </c>
      <c r="BN22" s="49">
        <f t="shared" si="24"/>
        <v>7.7248251556655788E-4</v>
      </c>
      <c r="BO22" s="49">
        <f t="shared" si="24"/>
        <v>-1.1723569685549841E-2</v>
      </c>
      <c r="BP22" s="49">
        <f t="shared" si="24"/>
        <v>-1.0538755793460808E-2</v>
      </c>
      <c r="BQ22" s="49">
        <f t="shared" si="24"/>
        <v>-1.6432419833208646E-3</v>
      </c>
      <c r="BR22" s="60">
        <f t="shared" si="24"/>
        <v>-2.5580863348624115E-3</v>
      </c>
      <c r="BS22" s="51">
        <f t="shared" si="25"/>
        <v>-5.3283986563007956E-3</v>
      </c>
      <c r="BT22" s="20"/>
      <c r="BV22" s="26"/>
      <c r="BW22" s="59">
        <f t="shared" si="26"/>
        <v>6.2792206561774044E-3</v>
      </c>
      <c r="BX22" s="49">
        <f t="shared" si="26"/>
        <v>7.7248251556655788E-4</v>
      </c>
      <c r="BY22" s="49">
        <f t="shared" si="26"/>
        <v>1.1723569685549841E-2</v>
      </c>
      <c r="BZ22" s="49">
        <f t="shared" si="26"/>
        <v>1.0538755793460808E-2</v>
      </c>
      <c r="CA22" s="49">
        <f t="shared" si="26"/>
        <v>1.6432419833208646E-3</v>
      </c>
      <c r="CB22" s="60">
        <f t="shared" si="26"/>
        <v>2.5580863348624115E-3</v>
      </c>
      <c r="CC22" s="51">
        <f t="shared" si="31"/>
        <v>5.5858928281563138E-3</v>
      </c>
      <c r="CD22" s="20"/>
    </row>
    <row r="23" spans="2:82" x14ac:dyDescent="0.3">
      <c r="B23" s="26"/>
      <c r="C23" s="16" t="s">
        <v>10</v>
      </c>
      <c r="D23" s="229">
        <f>AY42</f>
        <v>-8.8012712942546183E-3</v>
      </c>
      <c r="E23" s="230"/>
      <c r="F23" s="20"/>
      <c r="G23" s="2"/>
      <c r="H23" s="26"/>
      <c r="I23" s="29">
        <v>44781</v>
      </c>
      <c r="J23" s="5">
        <v>437</v>
      </c>
      <c r="K23" s="5">
        <v>438.93</v>
      </c>
      <c r="L23" s="5">
        <v>7439.74</v>
      </c>
      <c r="M23" s="5">
        <v>7482.37</v>
      </c>
      <c r="N23" s="5">
        <v>13703.38</v>
      </c>
      <c r="O23" s="5">
        <v>13687.69</v>
      </c>
      <c r="P23" s="5">
        <v>22721.97</v>
      </c>
      <c r="Q23" s="5">
        <v>22727.94</v>
      </c>
      <c r="R23" s="5">
        <v>11178.94</v>
      </c>
      <c r="S23" s="5">
        <v>11166.32</v>
      </c>
      <c r="T23" s="5">
        <v>3652.83</v>
      </c>
      <c r="U23" s="6">
        <v>3662.41</v>
      </c>
      <c r="V23" s="20"/>
      <c r="X23" s="26"/>
      <c r="Y23" s="37">
        <f t="shared" si="0"/>
        <v>7.3671164968327806E-3</v>
      </c>
      <c r="Z23" s="38">
        <f t="shared" si="27"/>
        <v>5.7300389529741777E-3</v>
      </c>
      <c r="AA23" s="38">
        <f t="shared" si="28"/>
        <v>8.3807710810355016E-3</v>
      </c>
      <c r="AB23" s="38">
        <f t="shared" si="29"/>
        <v>6.2452184631076827E-3</v>
      </c>
      <c r="AC23" s="38">
        <f t="shared" si="30"/>
        <v>3.8883150065584411E-3</v>
      </c>
      <c r="AD23" s="39">
        <f t="shared" si="1"/>
        <v>5.8250027463473686E-3</v>
      </c>
      <c r="AE23" s="40">
        <f t="shared" si="2"/>
        <v>6.239410457809326E-3</v>
      </c>
      <c r="AF23" s="20"/>
      <c r="AH23" s="26"/>
      <c r="AI23" s="37">
        <f t="shared" si="3"/>
        <v>7.3671164968327806E-3</v>
      </c>
      <c r="AJ23" s="38">
        <f t="shared" si="4"/>
        <v>5.7300389529741777E-3</v>
      </c>
      <c r="AK23" s="38">
        <f t="shared" si="5"/>
        <v>8.3807710810355016E-3</v>
      </c>
      <c r="AL23" s="38">
        <f t="shared" si="6"/>
        <v>6.2452184631076827E-3</v>
      </c>
      <c r="AM23" s="38">
        <f t="shared" si="7"/>
        <v>3.8883150065584411E-3</v>
      </c>
      <c r="AN23" s="39">
        <f t="shared" si="8"/>
        <v>5.8250027463473686E-3</v>
      </c>
      <c r="AO23" s="40">
        <f t="shared" si="9"/>
        <v>6.239410457809326E-3</v>
      </c>
      <c r="AP23" s="20"/>
      <c r="AR23" s="26"/>
      <c r="AS23" s="37">
        <f t="shared" si="10"/>
        <v>4.4164759725400611E-3</v>
      </c>
      <c r="AT23" s="38">
        <f t="shared" si="11"/>
        <v>5.7300389529741777E-3</v>
      </c>
      <c r="AU23" s="38">
        <f t="shared" si="12"/>
        <v>-1.1449729920646359E-3</v>
      </c>
      <c r="AV23" s="38">
        <f t="shared" si="13"/>
        <v>2.6274130280066061E-4</v>
      </c>
      <c r="AW23" s="38">
        <f t="shared" si="14"/>
        <v>-1.1289084653822992E-3</v>
      </c>
      <c r="AX23" s="39">
        <f t="shared" si="15"/>
        <v>2.6226241024082499E-3</v>
      </c>
      <c r="AY23" s="40">
        <f t="shared" si="16"/>
        <v>1.7929998122127022E-3</v>
      </c>
      <c r="AZ23" s="20"/>
      <c r="BB23" s="26"/>
      <c r="BC23" s="37">
        <f t="shared" si="17"/>
        <v>4.4164759725400611E-3</v>
      </c>
      <c r="BD23" s="38">
        <f t="shared" si="18"/>
        <v>5.7300389529741777E-3</v>
      </c>
      <c r="BE23" s="38">
        <f t="shared" si="19"/>
        <v>1.1449729920646359E-3</v>
      </c>
      <c r="BF23" s="38">
        <f t="shared" si="20"/>
        <v>2.6274130280066061E-4</v>
      </c>
      <c r="BG23" s="38">
        <f t="shared" si="21"/>
        <v>1.1289084653822992E-3</v>
      </c>
      <c r="BH23" s="39">
        <f t="shared" si="22"/>
        <v>2.6226241024082499E-3</v>
      </c>
      <c r="BI23" s="40">
        <f t="shared" si="23"/>
        <v>2.5509602980283469E-3</v>
      </c>
      <c r="BJ23" s="20"/>
      <c r="BL23" s="26"/>
      <c r="BM23" s="59">
        <f t="shared" si="24"/>
        <v>5.8917962346864208E-3</v>
      </c>
      <c r="BN23" s="49">
        <f t="shared" si="24"/>
        <v>5.7300389529741777E-3</v>
      </c>
      <c r="BO23" s="49">
        <f t="shared" si="24"/>
        <v>3.6178990444854326E-3</v>
      </c>
      <c r="BP23" s="49">
        <f t="shared" si="24"/>
        <v>3.2539798829541717E-3</v>
      </c>
      <c r="BQ23" s="49">
        <f t="shared" si="24"/>
        <v>1.379703270588071E-3</v>
      </c>
      <c r="BR23" s="60">
        <f t="shared" si="24"/>
        <v>4.2238134243778088E-3</v>
      </c>
      <c r="BS23" s="51">
        <f t="shared" si="25"/>
        <v>4.0162051350110146E-3</v>
      </c>
      <c r="BT23" s="20"/>
      <c r="BV23" s="26"/>
      <c r="BW23" s="59">
        <f t="shared" si="26"/>
        <v>5.8917962346864208E-3</v>
      </c>
      <c r="BX23" s="49">
        <f t="shared" si="26"/>
        <v>5.7300389529741777E-3</v>
      </c>
      <c r="BY23" s="49">
        <f t="shared" si="26"/>
        <v>4.762872036550069E-3</v>
      </c>
      <c r="BZ23" s="49">
        <f t="shared" si="26"/>
        <v>3.2539798829541717E-3</v>
      </c>
      <c r="CA23" s="49">
        <f t="shared" si="26"/>
        <v>2.5086117359703702E-3</v>
      </c>
      <c r="CB23" s="60">
        <f t="shared" si="26"/>
        <v>4.2238134243778088E-3</v>
      </c>
      <c r="CC23" s="51">
        <f t="shared" si="31"/>
        <v>4.3951853779188371E-3</v>
      </c>
      <c r="CD23" s="20"/>
    </row>
    <row r="24" spans="2:82" x14ac:dyDescent="0.3">
      <c r="B24" s="26"/>
      <c r="C24" s="17" t="s">
        <v>11</v>
      </c>
      <c r="D24" s="227">
        <f>AVERAGE(BI7:BI36)</f>
        <v>5.2763245275530245E-3</v>
      </c>
      <c r="E24" s="228"/>
      <c r="F24" s="20"/>
      <c r="G24" s="2"/>
      <c r="H24" s="26"/>
      <c r="I24" s="29">
        <v>44778</v>
      </c>
      <c r="J24" s="5">
        <v>439.11</v>
      </c>
      <c r="K24" s="5">
        <v>435.72</v>
      </c>
      <c r="L24" s="5">
        <v>7448.06</v>
      </c>
      <c r="M24" s="5">
        <v>7439.74</v>
      </c>
      <c r="N24" s="5">
        <v>13642.91</v>
      </c>
      <c r="O24" s="5">
        <v>13573.93</v>
      </c>
      <c r="P24" s="5">
        <v>22677.03</v>
      </c>
      <c r="Q24" s="5">
        <v>22586.880000000001</v>
      </c>
      <c r="R24" s="5">
        <v>11176.01</v>
      </c>
      <c r="S24" s="5">
        <v>11123.07</v>
      </c>
      <c r="T24" s="5">
        <v>3659.41</v>
      </c>
      <c r="U24" s="6">
        <v>3641.2</v>
      </c>
      <c r="V24" s="20"/>
      <c r="X24" s="26"/>
      <c r="Y24" s="37">
        <f t="shared" si="0"/>
        <v>-7.6071607525166835E-3</v>
      </c>
      <c r="Z24" s="38">
        <f t="shared" si="27"/>
        <v>-1.1170694113635789E-3</v>
      </c>
      <c r="AA24" s="38">
        <f t="shared" si="28"/>
        <v>-6.4957973106301251E-3</v>
      </c>
      <c r="AB24" s="38">
        <f t="shared" si="29"/>
        <v>-2.6035686907617084E-3</v>
      </c>
      <c r="AC24" s="38">
        <f t="shared" si="30"/>
        <v>-7.1045626663667509E-3</v>
      </c>
      <c r="AD24" s="39">
        <f t="shared" si="1"/>
        <v>-5.2670687997203097E-3</v>
      </c>
      <c r="AE24" s="40">
        <f t="shared" si="2"/>
        <v>-5.0325379385598593E-3</v>
      </c>
      <c r="AF24" s="20"/>
      <c r="AH24" s="26"/>
      <c r="AI24" s="37">
        <f t="shared" si="3"/>
        <v>7.6071607525166835E-3</v>
      </c>
      <c r="AJ24" s="38">
        <f t="shared" si="4"/>
        <v>1.1170694113635789E-3</v>
      </c>
      <c r="AK24" s="38">
        <f t="shared" si="5"/>
        <v>6.4957973106301251E-3</v>
      </c>
      <c r="AL24" s="38">
        <f t="shared" si="6"/>
        <v>2.6035686907617084E-3</v>
      </c>
      <c r="AM24" s="38">
        <f t="shared" si="7"/>
        <v>7.1045626663667509E-3</v>
      </c>
      <c r="AN24" s="39">
        <f t="shared" si="8"/>
        <v>5.2670687997203097E-3</v>
      </c>
      <c r="AO24" s="40">
        <f t="shared" si="9"/>
        <v>5.0325379385598593E-3</v>
      </c>
      <c r="AP24" s="20"/>
      <c r="AR24" s="26"/>
      <c r="AS24" s="37">
        <f t="shared" si="10"/>
        <v>-7.7201612352257665E-3</v>
      </c>
      <c r="AT24" s="38">
        <f t="shared" si="11"/>
        <v>-1.1170694113635789E-3</v>
      </c>
      <c r="AU24" s="38">
        <f t="shared" si="12"/>
        <v>-5.0561060653481968E-3</v>
      </c>
      <c r="AV24" s="38">
        <f t="shared" si="13"/>
        <v>-3.975388311432221E-3</v>
      </c>
      <c r="AW24" s="38">
        <f t="shared" si="14"/>
        <v>-4.7369320535683582E-3</v>
      </c>
      <c r="AX24" s="39">
        <f t="shared" si="15"/>
        <v>-4.9762120123189356E-3</v>
      </c>
      <c r="AY24" s="40">
        <f t="shared" si="16"/>
        <v>-4.5969781815428422E-3</v>
      </c>
      <c r="AZ24" s="20"/>
      <c r="BB24" s="26"/>
      <c r="BC24" s="37">
        <f t="shared" si="17"/>
        <v>7.7201612352257665E-3</v>
      </c>
      <c r="BD24" s="38">
        <f t="shared" si="18"/>
        <v>1.1170694113635789E-3</v>
      </c>
      <c r="BE24" s="38">
        <f t="shared" si="19"/>
        <v>5.0561060653481968E-3</v>
      </c>
      <c r="BF24" s="38">
        <f t="shared" si="20"/>
        <v>3.975388311432221E-3</v>
      </c>
      <c r="BG24" s="38">
        <f t="shared" si="21"/>
        <v>4.7369320535683582E-3</v>
      </c>
      <c r="BH24" s="39">
        <f t="shared" si="22"/>
        <v>4.9762120123189356E-3</v>
      </c>
      <c r="BI24" s="40">
        <f t="shared" si="23"/>
        <v>4.5969781815428422E-3</v>
      </c>
      <c r="BJ24" s="20"/>
      <c r="BL24" s="26"/>
      <c r="BM24" s="59">
        <f t="shared" si="24"/>
        <v>-7.663660993871225E-3</v>
      </c>
      <c r="BN24" s="49">
        <f t="shared" si="24"/>
        <v>-1.1170694113635789E-3</v>
      </c>
      <c r="BO24" s="49">
        <f t="shared" si="24"/>
        <v>-5.775951687989161E-3</v>
      </c>
      <c r="BP24" s="49">
        <f t="shared" si="24"/>
        <v>-3.2894785010969645E-3</v>
      </c>
      <c r="BQ24" s="49">
        <f t="shared" si="24"/>
        <v>-5.9207473599675545E-3</v>
      </c>
      <c r="BR24" s="60">
        <f t="shared" si="24"/>
        <v>-5.1216404060196227E-3</v>
      </c>
      <c r="BS24" s="51">
        <f t="shared" si="25"/>
        <v>-4.8147580600513516E-3</v>
      </c>
      <c r="BT24" s="20"/>
      <c r="BV24" s="26"/>
      <c r="BW24" s="59">
        <f t="shared" si="26"/>
        <v>7.663660993871225E-3</v>
      </c>
      <c r="BX24" s="49">
        <f t="shared" si="26"/>
        <v>1.1170694113635789E-3</v>
      </c>
      <c r="BY24" s="49">
        <f t="shared" si="26"/>
        <v>5.775951687989161E-3</v>
      </c>
      <c r="BZ24" s="49">
        <f t="shared" si="26"/>
        <v>3.2894785010969645E-3</v>
      </c>
      <c r="CA24" s="49">
        <f t="shared" si="26"/>
        <v>5.9207473599675545E-3</v>
      </c>
      <c r="CB24" s="60">
        <f t="shared" si="26"/>
        <v>5.1216404060196227E-3</v>
      </c>
      <c r="CC24" s="51">
        <f t="shared" si="31"/>
        <v>4.8147580600513516E-3</v>
      </c>
      <c r="CD24" s="20"/>
    </row>
    <row r="25" spans="2:82" x14ac:dyDescent="0.3">
      <c r="B25" s="26"/>
      <c r="C25" s="17" t="s">
        <v>12</v>
      </c>
      <c r="D25" s="227">
        <f>_xlfn.STDEV.P(BI7:BI36)</f>
        <v>3.3022145113787266E-3</v>
      </c>
      <c r="E25" s="228"/>
      <c r="F25" s="20"/>
      <c r="G25" s="2"/>
      <c r="H25" s="26"/>
      <c r="I25" s="29">
        <v>44777</v>
      </c>
      <c r="J25" s="5">
        <v>438.13</v>
      </c>
      <c r="K25" s="5">
        <v>439.06</v>
      </c>
      <c r="L25" s="5">
        <v>7445.68</v>
      </c>
      <c r="M25" s="5">
        <v>7448.06</v>
      </c>
      <c r="N25" s="5">
        <v>13629.7</v>
      </c>
      <c r="O25" s="5">
        <v>13662.68</v>
      </c>
      <c r="P25" s="5">
        <v>22650.38</v>
      </c>
      <c r="Q25" s="5">
        <v>22645.84</v>
      </c>
      <c r="R25" s="5">
        <v>11153.89</v>
      </c>
      <c r="S25" s="5">
        <v>11202.66</v>
      </c>
      <c r="T25" s="5">
        <v>3656.82</v>
      </c>
      <c r="U25" s="6">
        <v>3660.48</v>
      </c>
      <c r="V25" s="20"/>
      <c r="X25" s="26"/>
      <c r="Y25" s="37">
        <f t="shared" si="0"/>
        <v>1.7568276711765766E-3</v>
      </c>
      <c r="Z25" s="38">
        <f t="shared" si="27"/>
        <v>3.1964844043795988E-4</v>
      </c>
      <c r="AA25" s="38">
        <f t="shared" si="28"/>
        <v>5.5285864423046376E-3</v>
      </c>
      <c r="AB25" s="38">
        <f t="shared" si="29"/>
        <v>3.1424280949195207E-3</v>
      </c>
      <c r="AC25" s="38">
        <f t="shared" si="30"/>
        <v>2.1173648066596423E-3</v>
      </c>
      <c r="AD25" s="39">
        <f t="shared" si="1"/>
        <v>-2.6219192448873567E-4</v>
      </c>
      <c r="AE25" s="40">
        <f t="shared" si="2"/>
        <v>2.1004439218349335E-3</v>
      </c>
      <c r="AF25" s="20"/>
      <c r="AH25" s="26"/>
      <c r="AI25" s="37">
        <f t="shared" si="3"/>
        <v>1.7568276711765766E-3</v>
      </c>
      <c r="AJ25" s="38">
        <f t="shared" si="4"/>
        <v>3.1964844043795988E-4</v>
      </c>
      <c r="AK25" s="38">
        <f t="shared" si="5"/>
        <v>5.5285864423046376E-3</v>
      </c>
      <c r="AL25" s="38">
        <f t="shared" si="6"/>
        <v>3.1424280949195207E-3</v>
      </c>
      <c r="AM25" s="38">
        <f t="shared" si="7"/>
        <v>2.1173648066596423E-3</v>
      </c>
      <c r="AN25" s="39">
        <f t="shared" si="8"/>
        <v>2.6219192448873567E-4</v>
      </c>
      <c r="AO25" s="40">
        <f t="shared" si="9"/>
        <v>2.1878412299978453E-3</v>
      </c>
      <c r="AP25" s="20"/>
      <c r="AR25" s="26"/>
      <c r="AS25" s="37">
        <f t="shared" si="10"/>
        <v>2.1226576586857939E-3</v>
      </c>
      <c r="AT25" s="38">
        <f t="shared" si="11"/>
        <v>3.1964844043795988E-4</v>
      </c>
      <c r="AU25" s="38">
        <f t="shared" si="12"/>
        <v>2.419715767771819E-3</v>
      </c>
      <c r="AV25" s="38">
        <f t="shared" si="13"/>
        <v>-2.0043813834473738E-4</v>
      </c>
      <c r="AW25" s="38">
        <f t="shared" si="14"/>
        <v>4.3724655703077974E-3</v>
      </c>
      <c r="AX25" s="39">
        <f t="shared" si="15"/>
        <v>1.0008696080200431E-3</v>
      </c>
      <c r="AY25" s="40">
        <f t="shared" si="16"/>
        <v>1.6724864844797794E-3</v>
      </c>
      <c r="AZ25" s="20"/>
      <c r="BB25" s="26"/>
      <c r="BC25" s="37">
        <f t="shared" si="17"/>
        <v>2.1226576586857939E-3</v>
      </c>
      <c r="BD25" s="38">
        <f t="shared" si="18"/>
        <v>3.1964844043795988E-4</v>
      </c>
      <c r="BE25" s="38">
        <f t="shared" si="19"/>
        <v>2.419715767771819E-3</v>
      </c>
      <c r="BF25" s="38">
        <f t="shared" si="20"/>
        <v>2.0043813834473738E-4</v>
      </c>
      <c r="BG25" s="38">
        <f t="shared" si="21"/>
        <v>4.3724655703077974E-3</v>
      </c>
      <c r="BH25" s="39">
        <f t="shared" si="22"/>
        <v>1.0008696080200431E-3</v>
      </c>
      <c r="BI25" s="40">
        <f t="shared" si="23"/>
        <v>1.7392991972613586E-3</v>
      </c>
      <c r="BJ25" s="20"/>
      <c r="BL25" s="26"/>
      <c r="BM25" s="59">
        <f t="shared" si="24"/>
        <v>1.9397426649311851E-3</v>
      </c>
      <c r="BN25" s="49">
        <f t="shared" si="24"/>
        <v>3.1964844043795988E-4</v>
      </c>
      <c r="BO25" s="49">
        <f t="shared" si="24"/>
        <v>3.9741511050382285E-3</v>
      </c>
      <c r="BP25" s="49">
        <f t="shared" si="24"/>
        <v>1.4709949782873916E-3</v>
      </c>
      <c r="BQ25" s="49">
        <f t="shared" si="24"/>
        <v>3.2449151884837201E-3</v>
      </c>
      <c r="BR25" s="60">
        <f t="shared" si="24"/>
        <v>3.6933884176565369E-4</v>
      </c>
      <c r="BS25" s="51">
        <f t="shared" si="25"/>
        <v>1.8864652031573565E-3</v>
      </c>
      <c r="BT25" s="20"/>
      <c r="BV25" s="26"/>
      <c r="BW25" s="59">
        <f t="shared" si="26"/>
        <v>1.9397426649311851E-3</v>
      </c>
      <c r="BX25" s="49">
        <f t="shared" si="26"/>
        <v>3.1964844043795988E-4</v>
      </c>
      <c r="BY25" s="49">
        <f t="shared" si="26"/>
        <v>3.9741511050382285E-3</v>
      </c>
      <c r="BZ25" s="49">
        <f t="shared" si="26"/>
        <v>1.671433116632129E-3</v>
      </c>
      <c r="CA25" s="49">
        <f t="shared" si="26"/>
        <v>3.2449151884837201E-3</v>
      </c>
      <c r="CB25" s="60">
        <f t="shared" si="26"/>
        <v>6.3153076625438941E-4</v>
      </c>
      <c r="CC25" s="51">
        <f t="shared" si="31"/>
        <v>1.9635702136296023E-3</v>
      </c>
      <c r="CD25" s="20"/>
    </row>
    <row r="26" spans="2:82" x14ac:dyDescent="0.3">
      <c r="B26" s="26"/>
      <c r="C26" s="18" t="s">
        <v>13</v>
      </c>
      <c r="D26" s="225">
        <f>(BI42-D24)/D25</f>
        <v>1.0674493599841499</v>
      </c>
      <c r="E26" s="226"/>
      <c r="F26" s="20"/>
      <c r="G26" s="2"/>
      <c r="H26" s="26"/>
      <c r="I26" s="29">
        <v>44776</v>
      </c>
      <c r="J26" s="5">
        <v>435.79</v>
      </c>
      <c r="K26" s="5">
        <v>438.29</v>
      </c>
      <c r="L26" s="5">
        <v>7409.11</v>
      </c>
      <c r="M26" s="5">
        <v>7445.68</v>
      </c>
      <c r="N26" s="5">
        <v>13398.7</v>
      </c>
      <c r="O26" s="5">
        <v>13587.56</v>
      </c>
      <c r="P26" s="5">
        <v>22374.68</v>
      </c>
      <c r="Q26" s="5">
        <v>22574.9</v>
      </c>
      <c r="R26" s="5">
        <v>11076.07</v>
      </c>
      <c r="S26" s="5">
        <v>11178.99</v>
      </c>
      <c r="T26" s="5">
        <v>3648.07</v>
      </c>
      <c r="U26" s="6">
        <v>3661.44</v>
      </c>
      <c r="V26" s="20"/>
      <c r="X26" s="26"/>
      <c r="Y26" s="37">
        <f t="shared" si="0"/>
        <v>5.0909257687986502E-3</v>
      </c>
      <c r="Z26" s="38">
        <f t="shared" si="27"/>
        <v>4.9358155028067638E-3</v>
      </c>
      <c r="AA26" s="38">
        <f t="shared" si="28"/>
        <v>1.0287600749486866E-2</v>
      </c>
      <c r="AB26" s="38">
        <f t="shared" si="29"/>
        <v>1.0016545106218912E-2</v>
      </c>
      <c r="AC26" s="38">
        <f t="shared" si="30"/>
        <v>5.476655183889281E-3</v>
      </c>
      <c r="AD26" s="39">
        <f t="shared" si="1"/>
        <v>2.8100504494438013E-3</v>
      </c>
      <c r="AE26" s="40">
        <f t="shared" si="2"/>
        <v>6.4362654601073793E-3</v>
      </c>
      <c r="AF26" s="20"/>
      <c r="AH26" s="26"/>
      <c r="AI26" s="37">
        <f t="shared" si="3"/>
        <v>5.0909257687986502E-3</v>
      </c>
      <c r="AJ26" s="38">
        <f t="shared" si="4"/>
        <v>4.9358155028067638E-3</v>
      </c>
      <c r="AK26" s="38">
        <f t="shared" si="5"/>
        <v>1.0287600749486866E-2</v>
      </c>
      <c r="AL26" s="38">
        <f t="shared" si="6"/>
        <v>1.0016545106218912E-2</v>
      </c>
      <c r="AM26" s="38">
        <f t="shared" si="7"/>
        <v>5.476655183889281E-3</v>
      </c>
      <c r="AN26" s="39">
        <f t="shared" si="8"/>
        <v>2.8100504494438013E-3</v>
      </c>
      <c r="AO26" s="40">
        <f t="shared" si="9"/>
        <v>6.4362654601073793E-3</v>
      </c>
      <c r="AP26" s="20"/>
      <c r="AR26" s="26"/>
      <c r="AS26" s="37">
        <f t="shared" si="10"/>
        <v>5.7367080474540486E-3</v>
      </c>
      <c r="AT26" s="38">
        <f t="shared" si="11"/>
        <v>4.9358155028067638E-3</v>
      </c>
      <c r="AU26" s="38">
        <f t="shared" si="12"/>
        <v>1.4095397314664762E-2</v>
      </c>
      <c r="AV26" s="38">
        <f t="shared" si="13"/>
        <v>8.9485078669282042E-3</v>
      </c>
      <c r="AW26" s="38">
        <f t="shared" si="14"/>
        <v>9.2921045099931716E-3</v>
      </c>
      <c r="AX26" s="39">
        <f t="shared" si="15"/>
        <v>3.6649516045470319E-3</v>
      </c>
      <c r="AY26" s="40">
        <f t="shared" si="16"/>
        <v>7.7789141410656631E-3</v>
      </c>
      <c r="AZ26" s="20"/>
      <c r="BB26" s="26"/>
      <c r="BC26" s="37">
        <f t="shared" si="17"/>
        <v>5.7367080474540486E-3</v>
      </c>
      <c r="BD26" s="38">
        <f t="shared" si="18"/>
        <v>4.9358155028067638E-3</v>
      </c>
      <c r="BE26" s="38">
        <f t="shared" si="19"/>
        <v>1.4095397314664762E-2</v>
      </c>
      <c r="BF26" s="38">
        <f t="shared" si="20"/>
        <v>8.9485078669282042E-3</v>
      </c>
      <c r="BG26" s="38">
        <f t="shared" si="21"/>
        <v>9.2921045099931716E-3</v>
      </c>
      <c r="BH26" s="39">
        <f t="shared" si="22"/>
        <v>3.6649516045470319E-3</v>
      </c>
      <c r="BI26" s="40">
        <f t="shared" si="23"/>
        <v>7.7789141410656631E-3</v>
      </c>
      <c r="BJ26" s="20"/>
      <c r="BL26" s="26"/>
      <c r="BM26" s="59">
        <f t="shared" si="24"/>
        <v>5.4138169081263494E-3</v>
      </c>
      <c r="BN26" s="49">
        <f t="shared" si="24"/>
        <v>4.9358155028067638E-3</v>
      </c>
      <c r="BO26" s="49">
        <f t="shared" si="24"/>
        <v>1.2191499032075814E-2</v>
      </c>
      <c r="BP26" s="49">
        <f t="shared" si="24"/>
        <v>9.4825264865735573E-3</v>
      </c>
      <c r="BQ26" s="49">
        <f t="shared" si="24"/>
        <v>7.3843798469412263E-3</v>
      </c>
      <c r="BR26" s="60">
        <f t="shared" si="24"/>
        <v>3.2375010269954166E-3</v>
      </c>
      <c r="BS26" s="51">
        <f t="shared" si="25"/>
        <v>7.1075898005865217E-3</v>
      </c>
      <c r="BT26" s="20"/>
      <c r="BV26" s="26"/>
      <c r="BW26" s="59">
        <f t="shared" si="26"/>
        <v>5.4138169081263494E-3</v>
      </c>
      <c r="BX26" s="49">
        <f t="shared" si="26"/>
        <v>4.9358155028067638E-3</v>
      </c>
      <c r="BY26" s="49">
        <f t="shared" si="26"/>
        <v>1.2191499032075814E-2</v>
      </c>
      <c r="BZ26" s="49">
        <f t="shared" si="26"/>
        <v>9.4825264865735573E-3</v>
      </c>
      <c r="CA26" s="49">
        <f t="shared" si="26"/>
        <v>7.3843798469412263E-3</v>
      </c>
      <c r="CB26" s="60">
        <f t="shared" si="26"/>
        <v>3.2375010269954166E-3</v>
      </c>
      <c r="CC26" s="51">
        <f t="shared" si="31"/>
        <v>7.1075898005865217E-3</v>
      </c>
      <c r="CD26" s="20"/>
    </row>
    <row r="27" spans="2:82" ht="18" x14ac:dyDescent="0.35">
      <c r="B27" s="26"/>
      <c r="C27" s="222" t="s">
        <v>15</v>
      </c>
      <c r="D27" s="223"/>
      <c r="E27" s="224"/>
      <c r="F27" s="20"/>
      <c r="G27" s="2"/>
      <c r="H27" s="26"/>
      <c r="I27" s="29">
        <v>44775</v>
      </c>
      <c r="J27" s="5">
        <v>436.43</v>
      </c>
      <c r="K27" s="5">
        <v>436.07</v>
      </c>
      <c r="L27" s="5">
        <v>7413.42</v>
      </c>
      <c r="M27" s="5">
        <v>7409.11</v>
      </c>
      <c r="N27" s="5">
        <v>13419.19</v>
      </c>
      <c r="O27" s="5">
        <v>13449.2</v>
      </c>
      <c r="P27" s="5">
        <v>22386.03</v>
      </c>
      <c r="Q27" s="5">
        <v>22351.02</v>
      </c>
      <c r="R27" s="5">
        <v>11118.11</v>
      </c>
      <c r="S27" s="5">
        <v>11118.1</v>
      </c>
      <c r="T27" s="5">
        <v>3649.57</v>
      </c>
      <c r="U27" s="6">
        <v>3651.18</v>
      </c>
      <c r="V27" s="20"/>
      <c r="X27" s="26"/>
      <c r="Y27" s="37">
        <f t="shared" si="0"/>
        <v>-3.1774333653362282E-3</v>
      </c>
      <c r="Z27" s="38">
        <f t="shared" si="27"/>
        <v>-5.8137809540001787E-4</v>
      </c>
      <c r="AA27" s="38">
        <f t="shared" si="28"/>
        <v>-2.2574803611077215E-3</v>
      </c>
      <c r="AB27" s="38">
        <f t="shared" si="29"/>
        <v>-3.4976305726350521E-3</v>
      </c>
      <c r="AC27" s="38" t="str">
        <f t="shared" si="30"/>
        <v/>
      </c>
      <c r="AD27" s="39">
        <f t="shared" si="1"/>
        <v>-1.2063716116961446E-3</v>
      </c>
      <c r="AE27" s="40">
        <f t="shared" si="2"/>
        <v>-2.1440588012350331E-3</v>
      </c>
      <c r="AF27" s="20"/>
      <c r="AH27" s="26"/>
      <c r="AI27" s="37">
        <f t="shared" si="3"/>
        <v>3.1774333653362282E-3</v>
      </c>
      <c r="AJ27" s="38">
        <f t="shared" si="4"/>
        <v>5.8137809540001787E-4</v>
      </c>
      <c r="AK27" s="38">
        <f t="shared" si="5"/>
        <v>2.2574803611077215E-3</v>
      </c>
      <c r="AL27" s="38">
        <f t="shared" si="6"/>
        <v>3.4976305726350521E-3</v>
      </c>
      <c r="AM27" s="38" t="str">
        <f t="shared" si="7"/>
        <v/>
      </c>
      <c r="AN27" s="39">
        <f t="shared" si="8"/>
        <v>1.2063716116961446E-3</v>
      </c>
      <c r="AO27" s="40">
        <f t="shared" si="9"/>
        <v>2.1440588012350331E-3</v>
      </c>
      <c r="AP27" s="20"/>
      <c r="AR27" s="26"/>
      <c r="AS27" s="37">
        <f t="shared" si="10"/>
        <v>-8.2487455032883542E-4</v>
      </c>
      <c r="AT27" s="38">
        <f t="shared" si="11"/>
        <v>-5.8137809540001787E-4</v>
      </c>
      <c r="AU27" s="38">
        <f t="shared" si="12"/>
        <v>2.236349585928824E-3</v>
      </c>
      <c r="AV27" s="38">
        <f t="shared" si="13"/>
        <v>-1.5639217851489702E-3</v>
      </c>
      <c r="AW27" s="38">
        <f t="shared" si="14"/>
        <v>-8.9943344689144808E-7</v>
      </c>
      <c r="AX27" s="39">
        <f t="shared" si="15"/>
        <v>4.4114786125479781E-4</v>
      </c>
      <c r="AY27" s="40">
        <f t="shared" si="16"/>
        <v>-4.8929402856848858E-5</v>
      </c>
      <c r="AZ27" s="20"/>
      <c r="BB27" s="26"/>
      <c r="BC27" s="37">
        <f t="shared" si="17"/>
        <v>8.2487455032883542E-4</v>
      </c>
      <c r="BD27" s="38">
        <f t="shared" si="18"/>
        <v>5.8137809540001787E-4</v>
      </c>
      <c r="BE27" s="38">
        <f t="shared" si="19"/>
        <v>2.236349585928824E-3</v>
      </c>
      <c r="BF27" s="38">
        <f t="shared" si="20"/>
        <v>1.5639217851489702E-3</v>
      </c>
      <c r="BG27" s="38">
        <f t="shared" si="21"/>
        <v>8.9943344689144808E-7</v>
      </c>
      <c r="BH27" s="39">
        <f t="shared" si="22"/>
        <v>4.4114786125479781E-4</v>
      </c>
      <c r="BI27" s="40">
        <f t="shared" si="23"/>
        <v>9.4142855191805619E-4</v>
      </c>
      <c r="BJ27" s="20"/>
      <c r="BL27" s="26"/>
      <c r="BM27" s="59">
        <f t="shared" si="24"/>
        <v>-2.0011539578325319E-3</v>
      </c>
      <c r="BN27" s="49">
        <f t="shared" si="24"/>
        <v>-5.8137809540001787E-4</v>
      </c>
      <c r="BO27" s="49">
        <f t="shared" si="24"/>
        <v>-1.0565387589448741E-5</v>
      </c>
      <c r="BP27" s="49">
        <f t="shared" si="24"/>
        <v>-2.5307761788920112E-3</v>
      </c>
      <c r="BQ27" s="49">
        <f t="shared" si="24"/>
        <v>-8.9943344689144808E-7</v>
      </c>
      <c r="BR27" s="60">
        <f t="shared" si="24"/>
        <v>-3.8261187522067343E-4</v>
      </c>
      <c r="BS27" s="51">
        <f t="shared" si="25"/>
        <v>-9.1789748806359592E-4</v>
      </c>
      <c r="BT27" s="20"/>
      <c r="BV27" s="26"/>
      <c r="BW27" s="59">
        <f t="shared" si="26"/>
        <v>2.0011539578325319E-3</v>
      </c>
      <c r="BX27" s="49">
        <f t="shared" si="26"/>
        <v>5.8137809540001787E-4</v>
      </c>
      <c r="BY27" s="49">
        <f t="shared" si="26"/>
        <v>2.246914973518273E-3</v>
      </c>
      <c r="BZ27" s="49">
        <f t="shared" si="26"/>
        <v>2.5307761788920112E-3</v>
      </c>
      <c r="CA27" s="49">
        <f t="shared" si="26"/>
        <v>8.9943344689144808E-7</v>
      </c>
      <c r="CB27" s="60">
        <f t="shared" si="26"/>
        <v>8.2375973647547118E-4</v>
      </c>
      <c r="CC27" s="51">
        <f t="shared" si="31"/>
        <v>1.3641470625941994E-3</v>
      </c>
      <c r="CD27" s="20"/>
    </row>
    <row r="28" spans="2:82" x14ac:dyDescent="0.3">
      <c r="B28" s="26"/>
      <c r="C28" s="16" t="s">
        <v>10</v>
      </c>
      <c r="D28" s="229">
        <f>BS42</f>
        <v>-7.6310851861619974E-3</v>
      </c>
      <c r="E28" s="230"/>
      <c r="F28" s="20"/>
      <c r="G28" s="2"/>
      <c r="H28" s="26"/>
      <c r="I28" s="29">
        <v>44774</v>
      </c>
      <c r="J28" s="5">
        <v>437.63</v>
      </c>
      <c r="K28" s="5">
        <v>437.46</v>
      </c>
      <c r="L28" s="5">
        <v>7446.01</v>
      </c>
      <c r="M28" s="5">
        <v>7413.42</v>
      </c>
      <c r="N28" s="5">
        <v>13471.2</v>
      </c>
      <c r="O28" s="5">
        <v>13479.63</v>
      </c>
      <c r="P28" s="5">
        <v>22487.91</v>
      </c>
      <c r="Q28" s="5">
        <v>22429.47</v>
      </c>
      <c r="R28" s="5"/>
      <c r="S28" s="5"/>
      <c r="T28" s="5">
        <v>3655.98</v>
      </c>
      <c r="U28" s="6">
        <v>3655.59</v>
      </c>
      <c r="V28" s="20"/>
      <c r="X28" s="26"/>
      <c r="Y28" s="37">
        <f t="shared" si="0"/>
        <v>-1.8937233338657987E-3</v>
      </c>
      <c r="Z28" s="38">
        <f t="shared" si="27"/>
        <v>-1.3484332714123011E-3</v>
      </c>
      <c r="AA28" s="38">
        <f t="shared" si="28"/>
        <v>-3.2779469076427874E-4</v>
      </c>
      <c r="AB28" s="38">
        <f t="shared" si="29"/>
        <v>1.0707201988085773E-3</v>
      </c>
      <c r="AC28" s="38" t="str">
        <f t="shared" si="30"/>
        <v/>
      </c>
      <c r="AD28" s="39">
        <f t="shared" si="1"/>
        <v>-1.8866894197951821E-3</v>
      </c>
      <c r="AE28" s="40">
        <f t="shared" si="2"/>
        <v>-8.7718410340579677E-4</v>
      </c>
      <c r="AF28" s="20"/>
      <c r="AH28" s="26"/>
      <c r="AI28" s="37">
        <f t="shared" si="3"/>
        <v>1.8937233338657987E-3</v>
      </c>
      <c r="AJ28" s="38">
        <f t="shared" si="4"/>
        <v>1.3484332714123011E-3</v>
      </c>
      <c r="AK28" s="38">
        <f t="shared" si="5"/>
        <v>3.2779469076427874E-4</v>
      </c>
      <c r="AL28" s="38">
        <f t="shared" si="6"/>
        <v>1.0707201988085773E-3</v>
      </c>
      <c r="AM28" s="38" t="str">
        <f t="shared" si="7"/>
        <v/>
      </c>
      <c r="AN28" s="39">
        <f t="shared" si="8"/>
        <v>1.8866894197951821E-3</v>
      </c>
      <c r="AO28" s="40">
        <f t="shared" si="9"/>
        <v>1.3054721829292276E-3</v>
      </c>
      <c r="AP28" s="20"/>
      <c r="AR28" s="26"/>
      <c r="AS28" s="37">
        <f t="shared" si="10"/>
        <v>-3.884560016452618E-4</v>
      </c>
      <c r="AT28" s="38">
        <f t="shared" si="11"/>
        <v>-4.3768407509525431E-3</v>
      </c>
      <c r="AU28" s="38">
        <f t="shared" si="12"/>
        <v>6.2577944058424425E-4</v>
      </c>
      <c r="AV28" s="38">
        <f t="shared" si="13"/>
        <v>-2.5987297174347767E-3</v>
      </c>
      <c r="AW28" s="38" t="str">
        <f t="shared" si="14"/>
        <v/>
      </c>
      <c r="AX28" s="39">
        <f t="shared" si="15"/>
        <v>-1.0667454417143219E-4</v>
      </c>
      <c r="AY28" s="40">
        <f t="shared" si="16"/>
        <v>-1.3689843147239539E-3</v>
      </c>
      <c r="AZ28" s="20"/>
      <c r="BB28" s="26"/>
      <c r="BC28" s="37">
        <f t="shared" si="17"/>
        <v>3.884560016452618E-4</v>
      </c>
      <c r="BD28" s="38">
        <f t="shared" si="18"/>
        <v>4.3768407509525431E-3</v>
      </c>
      <c r="BE28" s="38">
        <f t="shared" si="19"/>
        <v>6.2577944058424425E-4</v>
      </c>
      <c r="BF28" s="38">
        <f t="shared" si="20"/>
        <v>2.5987297174347767E-3</v>
      </c>
      <c r="BG28" s="38" t="str">
        <f t="shared" si="21"/>
        <v/>
      </c>
      <c r="BH28" s="39">
        <f t="shared" si="22"/>
        <v>1.0667454417143219E-4</v>
      </c>
      <c r="BI28" s="40">
        <f t="shared" si="23"/>
        <v>1.6192960909576517E-3</v>
      </c>
      <c r="BJ28" s="20"/>
      <c r="BL28" s="26"/>
      <c r="BM28" s="59">
        <f t="shared" si="24"/>
        <v>-1.1410896677555302E-3</v>
      </c>
      <c r="BN28" s="49">
        <f t="shared" si="24"/>
        <v>-2.8626370111824221E-3</v>
      </c>
      <c r="BO28" s="49">
        <f t="shared" si="24"/>
        <v>1.4899237490998275E-4</v>
      </c>
      <c r="BP28" s="49">
        <f t="shared" si="24"/>
        <v>-7.6400475931309969E-4</v>
      </c>
      <c r="BQ28" s="49" t="str">
        <f t="shared" si="24"/>
        <v/>
      </c>
      <c r="BR28" s="60">
        <f t="shared" si="24"/>
        <v>-9.9668198198330708E-4</v>
      </c>
      <c r="BS28" s="51">
        <f t="shared" si="25"/>
        <v>-1.1230842090648751E-3</v>
      </c>
      <c r="BT28" s="20"/>
      <c r="BV28" s="26"/>
      <c r="BW28" s="59">
        <f t="shared" si="26"/>
        <v>1.1410896677555302E-3</v>
      </c>
      <c r="BX28" s="49">
        <f t="shared" si="26"/>
        <v>2.8626370111824221E-3</v>
      </c>
      <c r="BY28" s="49">
        <f t="shared" si="26"/>
        <v>4.7678706567426149E-4</v>
      </c>
      <c r="BZ28" s="49">
        <f t="shared" si="26"/>
        <v>1.8347249581216769E-3</v>
      </c>
      <c r="CA28" s="49" t="str">
        <f t="shared" si="26"/>
        <v/>
      </c>
      <c r="CB28" s="60">
        <f t="shared" si="26"/>
        <v>9.9668198198330708E-4</v>
      </c>
      <c r="CC28" s="51">
        <f t="shared" si="31"/>
        <v>1.4623841369434394E-3</v>
      </c>
      <c r="CD28" s="20"/>
    </row>
    <row r="29" spans="2:82" x14ac:dyDescent="0.3">
      <c r="B29" s="26"/>
      <c r="C29" s="17" t="s">
        <v>11</v>
      </c>
      <c r="D29" s="227">
        <f>AVERAGE(CC7:CC36)</f>
        <v>5.3983445088022193E-3</v>
      </c>
      <c r="E29" s="228"/>
      <c r="F29" s="20"/>
      <c r="H29" s="26"/>
      <c r="I29" s="29">
        <v>44771</v>
      </c>
      <c r="J29" s="5">
        <v>433.56</v>
      </c>
      <c r="K29" s="5">
        <v>438.29</v>
      </c>
      <c r="L29" s="5">
        <v>7345.25</v>
      </c>
      <c r="M29" s="5">
        <v>7423.43</v>
      </c>
      <c r="N29" s="5">
        <v>13353.28</v>
      </c>
      <c r="O29" s="5">
        <v>13484.05</v>
      </c>
      <c r="P29" s="5">
        <v>22196.54</v>
      </c>
      <c r="Q29" s="5">
        <v>22405.48</v>
      </c>
      <c r="R29" s="5">
        <v>11174.45</v>
      </c>
      <c r="S29" s="5">
        <v>11145.91</v>
      </c>
      <c r="T29" s="5">
        <v>3640.43</v>
      </c>
      <c r="U29" s="6">
        <v>3662.5</v>
      </c>
      <c r="V29" s="20"/>
      <c r="X29" s="26"/>
      <c r="Y29" s="37">
        <f t="shared" si="0"/>
        <v>1.2755043094484457E-2</v>
      </c>
      <c r="Z29" s="38">
        <f t="shared" si="27"/>
        <v>1.0643613219427561E-2</v>
      </c>
      <c r="AA29" s="38">
        <f t="shared" si="28"/>
        <v>1.5203909619781698E-2</v>
      </c>
      <c r="AB29" s="38">
        <f t="shared" si="29"/>
        <v>2.1585751634821272E-2</v>
      </c>
      <c r="AC29" s="38">
        <f t="shared" si="30"/>
        <v>1.4897572450452926E-3</v>
      </c>
      <c r="AD29" s="39">
        <f t="shared" si="1"/>
        <v>7.0195794851209111E-3</v>
      </c>
      <c r="AE29" s="40">
        <f t="shared" si="2"/>
        <v>1.1449609049780199E-2</v>
      </c>
      <c r="AF29" s="20"/>
      <c r="AH29" s="26"/>
      <c r="AI29" s="37">
        <f t="shared" si="3"/>
        <v>1.2755043094484457E-2</v>
      </c>
      <c r="AJ29" s="38">
        <f t="shared" si="4"/>
        <v>1.0643613219427561E-2</v>
      </c>
      <c r="AK29" s="38">
        <f t="shared" si="5"/>
        <v>1.5203909619781698E-2</v>
      </c>
      <c r="AL29" s="38">
        <f t="shared" si="6"/>
        <v>2.1585751634821272E-2</v>
      </c>
      <c r="AM29" s="38">
        <f t="shared" si="7"/>
        <v>1.4897572450452926E-3</v>
      </c>
      <c r="AN29" s="39">
        <f t="shared" si="8"/>
        <v>7.0195794851209111E-3</v>
      </c>
      <c r="AO29" s="40">
        <f t="shared" si="9"/>
        <v>1.1449609049780199E-2</v>
      </c>
      <c r="AP29" s="20"/>
      <c r="AR29" s="26"/>
      <c r="AS29" s="37">
        <f t="shared" si="10"/>
        <v>1.0909678014577033E-2</v>
      </c>
      <c r="AT29" s="38">
        <f t="shared" si="11"/>
        <v>1.0643613219427561E-2</v>
      </c>
      <c r="AU29" s="38">
        <f t="shared" si="12"/>
        <v>9.7930995231133178E-3</v>
      </c>
      <c r="AV29" s="38">
        <f t="shared" si="13"/>
        <v>9.4131788107515262E-3</v>
      </c>
      <c r="AW29" s="38">
        <f t="shared" si="14"/>
        <v>-2.5540406910408001E-3</v>
      </c>
      <c r="AX29" s="39">
        <f t="shared" si="15"/>
        <v>6.0624706422044003E-3</v>
      </c>
      <c r="AY29" s="40">
        <f t="shared" si="16"/>
        <v>7.3779999198388402E-3</v>
      </c>
      <c r="AZ29" s="20"/>
      <c r="BB29" s="26"/>
      <c r="BC29" s="37">
        <f t="shared" si="17"/>
        <v>1.0909678014577033E-2</v>
      </c>
      <c r="BD29" s="38">
        <f t="shared" si="18"/>
        <v>1.0643613219427561E-2</v>
      </c>
      <c r="BE29" s="38">
        <f t="shared" si="19"/>
        <v>9.7930995231133178E-3</v>
      </c>
      <c r="BF29" s="38">
        <f t="shared" si="20"/>
        <v>9.4131788107515262E-3</v>
      </c>
      <c r="BG29" s="38">
        <f t="shared" si="21"/>
        <v>2.5540406910408001E-3</v>
      </c>
      <c r="BH29" s="39">
        <f t="shared" si="22"/>
        <v>6.0624706422044003E-3</v>
      </c>
      <c r="BI29" s="40">
        <f t="shared" si="23"/>
        <v>8.2293468168524401E-3</v>
      </c>
      <c r="BJ29" s="20"/>
      <c r="BL29" s="26"/>
      <c r="BM29" s="59">
        <f t="shared" si="24"/>
        <v>1.1832360554530744E-2</v>
      </c>
      <c r="BN29" s="49">
        <f t="shared" si="24"/>
        <v>1.0643613219427561E-2</v>
      </c>
      <c r="BO29" s="49">
        <f t="shared" si="24"/>
        <v>1.2498504571447508E-2</v>
      </c>
      <c r="BP29" s="49">
        <f t="shared" si="24"/>
        <v>1.5499465222786399E-2</v>
      </c>
      <c r="BQ29" s="49">
        <f t="shared" si="24"/>
        <v>-5.3214172299775376E-4</v>
      </c>
      <c r="BR29" s="60">
        <f t="shared" si="24"/>
        <v>6.5410250636626557E-3</v>
      </c>
      <c r="BS29" s="51">
        <f t="shared" si="25"/>
        <v>9.4138044848095185E-3</v>
      </c>
      <c r="BT29" s="20"/>
      <c r="BV29" s="26"/>
      <c r="BW29" s="59">
        <f t="shared" si="26"/>
        <v>1.1832360554530744E-2</v>
      </c>
      <c r="BX29" s="49">
        <f t="shared" si="26"/>
        <v>1.0643613219427561E-2</v>
      </c>
      <c r="BY29" s="49">
        <f t="shared" si="26"/>
        <v>1.2498504571447508E-2</v>
      </c>
      <c r="BZ29" s="49">
        <f t="shared" si="26"/>
        <v>1.5499465222786399E-2</v>
      </c>
      <c r="CA29" s="49">
        <f t="shared" si="26"/>
        <v>2.0218989680430462E-3</v>
      </c>
      <c r="CB29" s="60">
        <f t="shared" si="26"/>
        <v>6.5410250636626557E-3</v>
      </c>
      <c r="CC29" s="51">
        <f t="shared" si="31"/>
        <v>9.8394779333163176E-3</v>
      </c>
      <c r="CD29" s="20"/>
    </row>
    <row r="30" spans="2:82" x14ac:dyDescent="0.3">
      <c r="B30" s="26"/>
      <c r="C30" s="17" t="s">
        <v>12</v>
      </c>
      <c r="D30" s="227">
        <f>_xlfn.STDEV.P(CC7:CC36)</f>
        <v>3.1004966963197587E-3</v>
      </c>
      <c r="E30" s="228"/>
      <c r="F30" s="20"/>
      <c r="H30" s="26"/>
      <c r="I30" s="29">
        <v>44770</v>
      </c>
      <c r="J30" s="5">
        <v>429.52</v>
      </c>
      <c r="K30" s="5">
        <v>432.77</v>
      </c>
      <c r="L30" s="5">
        <v>7348.23</v>
      </c>
      <c r="M30" s="5">
        <v>7345.25</v>
      </c>
      <c r="N30" s="5">
        <v>13214.41</v>
      </c>
      <c r="O30" s="5">
        <v>13282.11</v>
      </c>
      <c r="P30" s="5">
        <v>21700.42</v>
      </c>
      <c r="Q30" s="5">
        <v>21932.06</v>
      </c>
      <c r="R30" s="5">
        <v>11084.68</v>
      </c>
      <c r="S30" s="5">
        <v>11129.33</v>
      </c>
      <c r="T30" s="5">
        <v>3619.03</v>
      </c>
      <c r="U30" s="6">
        <v>3636.97</v>
      </c>
      <c r="V30" s="20"/>
      <c r="X30" s="26"/>
      <c r="Y30" s="37">
        <f t="shared" si="0"/>
        <v>1.0861440717555772E-2</v>
      </c>
      <c r="Z30" s="38">
        <f t="shared" si="27"/>
        <v>-4.0553983748461378E-4</v>
      </c>
      <c r="AA30" s="38">
        <f t="shared" si="28"/>
        <v>8.7898116262785514E-3</v>
      </c>
      <c r="AB30" s="38">
        <f t="shared" si="29"/>
        <v>2.101235062172092E-2</v>
      </c>
      <c r="AC30" s="38">
        <f t="shared" si="30"/>
        <v>6.5652262782701001E-3</v>
      </c>
      <c r="AD30" s="39">
        <f t="shared" si="1"/>
        <v>7.2616492418472066E-3</v>
      </c>
      <c r="AE30" s="40">
        <f t="shared" si="2"/>
        <v>9.0141564413646572E-3</v>
      </c>
      <c r="AF30" s="20"/>
      <c r="AH30" s="26"/>
      <c r="AI30" s="37">
        <f t="shared" si="3"/>
        <v>1.0861440717555772E-2</v>
      </c>
      <c r="AJ30" s="38">
        <f t="shared" si="4"/>
        <v>4.0553983748461378E-4</v>
      </c>
      <c r="AK30" s="38">
        <f t="shared" si="5"/>
        <v>8.7898116262785514E-3</v>
      </c>
      <c r="AL30" s="38">
        <f t="shared" si="6"/>
        <v>2.101235062172092E-2</v>
      </c>
      <c r="AM30" s="38">
        <f t="shared" si="7"/>
        <v>6.5652262782701001E-3</v>
      </c>
      <c r="AN30" s="39">
        <f t="shared" si="8"/>
        <v>7.2616492418472066E-3</v>
      </c>
      <c r="AO30" s="40">
        <f t="shared" si="9"/>
        <v>9.1493363871928603E-3</v>
      </c>
      <c r="AP30" s="20"/>
      <c r="AR30" s="26"/>
      <c r="AS30" s="37">
        <f t="shared" si="10"/>
        <v>7.5665859564164649E-3</v>
      </c>
      <c r="AT30" s="38">
        <f t="shared" si="11"/>
        <v>-4.0553983748461378E-4</v>
      </c>
      <c r="AU30" s="38">
        <f t="shared" si="12"/>
        <v>5.1231950575168113E-3</v>
      </c>
      <c r="AV30" s="38">
        <f t="shared" si="13"/>
        <v>1.0674447775665313E-2</v>
      </c>
      <c r="AW30" s="38">
        <f t="shared" si="14"/>
        <v>4.0280820014650526E-3</v>
      </c>
      <c r="AX30" s="39">
        <f t="shared" si="15"/>
        <v>4.9571293965508982E-3</v>
      </c>
      <c r="AY30" s="40">
        <f t="shared" si="16"/>
        <v>5.3239833916883215E-3</v>
      </c>
      <c r="AZ30" s="20"/>
      <c r="BB30" s="26"/>
      <c r="BC30" s="37">
        <f t="shared" si="17"/>
        <v>7.5665859564164649E-3</v>
      </c>
      <c r="BD30" s="38">
        <f t="shared" si="18"/>
        <v>4.0553983748461378E-4</v>
      </c>
      <c r="BE30" s="38">
        <f t="shared" si="19"/>
        <v>5.1231950575168113E-3</v>
      </c>
      <c r="BF30" s="38">
        <f t="shared" si="20"/>
        <v>1.0674447775665313E-2</v>
      </c>
      <c r="BG30" s="38">
        <f t="shared" si="21"/>
        <v>4.0280820014650526E-3</v>
      </c>
      <c r="BH30" s="39">
        <f t="shared" si="22"/>
        <v>4.9571293965508982E-3</v>
      </c>
      <c r="BI30" s="40">
        <f t="shared" si="23"/>
        <v>5.4591633375165255E-3</v>
      </c>
      <c r="BJ30" s="20"/>
      <c r="BL30" s="26"/>
      <c r="BM30" s="59">
        <f t="shared" si="24"/>
        <v>9.2140133369861179E-3</v>
      </c>
      <c r="BN30" s="49">
        <f t="shared" si="24"/>
        <v>-4.0553983748461378E-4</v>
      </c>
      <c r="BO30" s="49">
        <f t="shared" si="24"/>
        <v>6.9565033418976813E-3</v>
      </c>
      <c r="BP30" s="49">
        <f t="shared" si="24"/>
        <v>1.5843399198693119E-2</v>
      </c>
      <c r="BQ30" s="49">
        <f t="shared" si="24"/>
        <v>5.2966541398675763E-3</v>
      </c>
      <c r="BR30" s="60">
        <f t="shared" si="24"/>
        <v>6.1093893191990524E-3</v>
      </c>
      <c r="BS30" s="51">
        <f t="shared" si="25"/>
        <v>7.1690699165264894E-3</v>
      </c>
      <c r="BT30" s="20"/>
      <c r="BV30" s="26"/>
      <c r="BW30" s="59">
        <f t="shared" si="26"/>
        <v>9.2140133369861179E-3</v>
      </c>
      <c r="BX30" s="49">
        <f t="shared" si="26"/>
        <v>4.0553983748461378E-4</v>
      </c>
      <c r="BY30" s="49">
        <f t="shared" si="26"/>
        <v>6.9565033418976813E-3</v>
      </c>
      <c r="BZ30" s="49">
        <f t="shared" si="26"/>
        <v>1.5843399198693119E-2</v>
      </c>
      <c r="CA30" s="49">
        <f t="shared" si="26"/>
        <v>5.2966541398675763E-3</v>
      </c>
      <c r="CB30" s="60">
        <f t="shared" si="26"/>
        <v>6.1093893191990524E-3</v>
      </c>
      <c r="CC30" s="51">
        <f t="shared" si="31"/>
        <v>7.3042498623546934E-3</v>
      </c>
      <c r="CD30" s="20"/>
    </row>
    <row r="31" spans="2:82" x14ac:dyDescent="0.3">
      <c r="B31" s="26"/>
      <c r="C31" s="18" t="s">
        <v>13</v>
      </c>
      <c r="D31" s="225">
        <f>(CC42-D29)/D30</f>
        <v>0.72012354665947764</v>
      </c>
      <c r="E31" s="226"/>
      <c r="F31" s="20"/>
      <c r="H31" s="26"/>
      <c r="I31" s="29">
        <v>44769</v>
      </c>
      <c r="J31" s="5">
        <v>426.73</v>
      </c>
      <c r="K31" s="5">
        <v>428.12</v>
      </c>
      <c r="L31" s="5">
        <v>7306.28</v>
      </c>
      <c r="M31" s="5">
        <v>7348.23</v>
      </c>
      <c r="N31" s="5">
        <v>13158.64</v>
      </c>
      <c r="O31" s="5">
        <v>13166.38</v>
      </c>
      <c r="P31" s="5">
        <v>21291.66</v>
      </c>
      <c r="Q31" s="5">
        <v>21480.7</v>
      </c>
      <c r="R31" s="5">
        <v>11134.47</v>
      </c>
      <c r="S31" s="5">
        <v>11056.74</v>
      </c>
      <c r="T31" s="5">
        <v>3602.01</v>
      </c>
      <c r="U31" s="6">
        <v>3610.75</v>
      </c>
      <c r="V31" s="20"/>
      <c r="X31" s="26"/>
      <c r="Y31" s="37">
        <f t="shared" si="0"/>
        <v>4.6699364043836598E-3</v>
      </c>
      <c r="Z31" s="38">
        <f t="shared" si="27"/>
        <v>5.7416359624870416E-3</v>
      </c>
      <c r="AA31" s="38">
        <f t="shared" si="28"/>
        <v>5.30276942764441E-3</v>
      </c>
      <c r="AB31" s="38">
        <f t="shared" si="29"/>
        <v>1.5156914136969939E-2</v>
      </c>
      <c r="AC31" s="38">
        <f t="shared" si="30"/>
        <v>-4.104551215017389E-3</v>
      </c>
      <c r="AD31" s="39">
        <f t="shared" si="1"/>
        <v>3.6384761205895347E-3</v>
      </c>
      <c r="AE31" s="40">
        <f t="shared" si="2"/>
        <v>5.067530139509533E-3</v>
      </c>
      <c r="AF31" s="20"/>
      <c r="AH31" s="26"/>
      <c r="AI31" s="37">
        <f t="shared" si="3"/>
        <v>4.6699364043836598E-3</v>
      </c>
      <c r="AJ31" s="38">
        <f t="shared" si="4"/>
        <v>5.7416359624870416E-3</v>
      </c>
      <c r="AK31" s="38">
        <f t="shared" si="5"/>
        <v>5.30276942764441E-3</v>
      </c>
      <c r="AL31" s="38">
        <f t="shared" si="6"/>
        <v>1.5156914136969939E-2</v>
      </c>
      <c r="AM31" s="38">
        <f t="shared" si="7"/>
        <v>4.104551215017389E-3</v>
      </c>
      <c r="AN31" s="39">
        <f t="shared" si="8"/>
        <v>3.6384761205895347E-3</v>
      </c>
      <c r="AO31" s="40">
        <f t="shared" si="9"/>
        <v>6.4357138778486618E-3</v>
      </c>
      <c r="AP31" s="20"/>
      <c r="AR31" s="26"/>
      <c r="AS31" s="37">
        <f t="shared" si="10"/>
        <v>3.2573289902279811E-3</v>
      </c>
      <c r="AT31" s="38">
        <f t="shared" si="11"/>
        <v>5.7416359624870416E-3</v>
      </c>
      <c r="AU31" s="38">
        <f t="shared" si="12"/>
        <v>5.8820668397340317E-4</v>
      </c>
      <c r="AV31" s="38">
        <f t="shared" si="13"/>
        <v>8.8785937780333172E-3</v>
      </c>
      <c r="AW31" s="38">
        <f t="shared" si="14"/>
        <v>-6.9810237936785112E-3</v>
      </c>
      <c r="AX31" s="39">
        <f t="shared" si="15"/>
        <v>2.4264230249221356E-3</v>
      </c>
      <c r="AY31" s="40">
        <f t="shared" si="16"/>
        <v>2.3185274409942285E-3</v>
      </c>
      <c r="AZ31" s="20"/>
      <c r="BB31" s="26"/>
      <c r="BC31" s="37">
        <f t="shared" si="17"/>
        <v>3.2573289902279811E-3</v>
      </c>
      <c r="BD31" s="38">
        <f t="shared" si="18"/>
        <v>5.7416359624870416E-3</v>
      </c>
      <c r="BE31" s="38">
        <f t="shared" si="19"/>
        <v>5.8820668397340317E-4</v>
      </c>
      <c r="BF31" s="38">
        <f t="shared" si="20"/>
        <v>8.8785937780333172E-3</v>
      </c>
      <c r="BG31" s="38">
        <f t="shared" si="21"/>
        <v>6.9810237936785112E-3</v>
      </c>
      <c r="BH31" s="39">
        <f t="shared" si="22"/>
        <v>2.4264230249221356E-3</v>
      </c>
      <c r="BI31" s="40">
        <f t="shared" si="23"/>
        <v>4.6455353722203987E-3</v>
      </c>
      <c r="BJ31" s="20"/>
      <c r="BL31" s="26"/>
      <c r="BM31" s="59">
        <f t="shared" si="24"/>
        <v>3.9636326973058206E-3</v>
      </c>
      <c r="BN31" s="49">
        <f t="shared" si="24"/>
        <v>5.7416359624870416E-3</v>
      </c>
      <c r="BO31" s="49">
        <f t="shared" si="24"/>
        <v>2.9454880558089066E-3</v>
      </c>
      <c r="BP31" s="49">
        <f t="shared" si="24"/>
        <v>1.2017753957501629E-2</v>
      </c>
      <c r="BQ31" s="49">
        <f t="shared" si="24"/>
        <v>-5.5427875043479501E-3</v>
      </c>
      <c r="BR31" s="60">
        <f t="shared" si="24"/>
        <v>3.0324495727558354E-3</v>
      </c>
      <c r="BS31" s="51">
        <f t="shared" si="25"/>
        <v>3.6930287902518805E-3</v>
      </c>
      <c r="BT31" s="20"/>
      <c r="BV31" s="26"/>
      <c r="BW31" s="59">
        <f t="shared" si="26"/>
        <v>3.9636326973058206E-3</v>
      </c>
      <c r="BX31" s="49">
        <f t="shared" si="26"/>
        <v>5.7416359624870416E-3</v>
      </c>
      <c r="BY31" s="49">
        <f t="shared" si="26"/>
        <v>2.9454880558089066E-3</v>
      </c>
      <c r="BZ31" s="49">
        <f t="shared" si="26"/>
        <v>1.2017753957501629E-2</v>
      </c>
      <c r="CA31" s="49">
        <f t="shared" si="26"/>
        <v>5.5427875043479501E-3</v>
      </c>
      <c r="CB31" s="60">
        <f t="shared" si="26"/>
        <v>3.0324495727558354E-3</v>
      </c>
      <c r="CC31" s="51">
        <f t="shared" si="31"/>
        <v>5.5406246250345294E-3</v>
      </c>
      <c r="CD31" s="20"/>
    </row>
    <row r="32" spans="2:82" x14ac:dyDescent="0.3">
      <c r="B32" s="27"/>
      <c r="C32" s="21"/>
      <c r="D32" s="21"/>
      <c r="E32" s="21"/>
      <c r="F32" s="22"/>
      <c r="H32" s="26"/>
      <c r="I32" s="29">
        <v>44768</v>
      </c>
      <c r="J32" s="5">
        <v>426.2</v>
      </c>
      <c r="K32" s="5">
        <v>426.13</v>
      </c>
      <c r="L32" s="5">
        <v>7306.3</v>
      </c>
      <c r="M32" s="5">
        <v>7306.28</v>
      </c>
      <c r="N32" s="5">
        <v>13181.92</v>
      </c>
      <c r="O32" s="5">
        <v>13096.93</v>
      </c>
      <c r="P32" s="5">
        <v>21350.81</v>
      </c>
      <c r="Q32" s="5">
        <v>21159.98</v>
      </c>
      <c r="R32" s="5">
        <v>11142</v>
      </c>
      <c r="S32" s="5">
        <v>11102.31</v>
      </c>
      <c r="T32" s="5">
        <v>3581.87</v>
      </c>
      <c r="U32" s="6">
        <v>3597.66</v>
      </c>
      <c r="V32" s="20"/>
      <c r="X32" s="26"/>
      <c r="Y32" s="37">
        <f t="shared" si="0"/>
        <v>-2.8152492668622766E-4</v>
      </c>
      <c r="Z32" s="38">
        <f t="shared" si="27"/>
        <v>-2.7373636451331807E-6</v>
      </c>
      <c r="AA32" s="38">
        <f t="shared" si="28"/>
        <v>-8.5834408250518857E-3</v>
      </c>
      <c r="AB32" s="38">
        <f t="shared" si="29"/>
        <v>-1.0416359759824623E-2</v>
      </c>
      <c r="AC32" s="38">
        <f t="shared" si="30"/>
        <v>-2.4296117922431113E-3</v>
      </c>
      <c r="AD32" s="39">
        <f t="shared" si="1"/>
        <v>4.397095404407146E-3</v>
      </c>
      <c r="AE32" s="40">
        <f t="shared" si="2"/>
        <v>-2.8860965438406386E-3</v>
      </c>
      <c r="AF32" s="20"/>
      <c r="AH32" s="26"/>
      <c r="AI32" s="37">
        <f t="shared" si="3"/>
        <v>2.8152492668622766E-4</v>
      </c>
      <c r="AJ32" s="38">
        <f t="shared" si="4"/>
        <v>2.7373636451331807E-6</v>
      </c>
      <c r="AK32" s="38">
        <f t="shared" si="5"/>
        <v>8.5834408250518857E-3</v>
      </c>
      <c r="AL32" s="38">
        <f t="shared" si="6"/>
        <v>1.0416359759824623E-2</v>
      </c>
      <c r="AM32" s="38">
        <f t="shared" si="7"/>
        <v>2.4296117922431113E-3</v>
      </c>
      <c r="AN32" s="39">
        <f t="shared" si="8"/>
        <v>4.397095404407146E-3</v>
      </c>
      <c r="AO32" s="40">
        <f t="shared" si="9"/>
        <v>4.3517950119763543E-3</v>
      </c>
      <c r="AP32" s="20"/>
      <c r="AR32" s="26"/>
      <c r="AS32" s="37">
        <f t="shared" si="10"/>
        <v>-1.642421398404345E-4</v>
      </c>
      <c r="AT32" s="38">
        <f t="shared" si="11"/>
        <v>-2.7373636451331807E-6</v>
      </c>
      <c r="AU32" s="38">
        <f t="shared" si="12"/>
        <v>-6.4474674402514795E-3</v>
      </c>
      <c r="AV32" s="38">
        <f t="shared" si="13"/>
        <v>-8.9378342086319784E-3</v>
      </c>
      <c r="AW32" s="38">
        <f t="shared" si="14"/>
        <v>-3.5621970920840522E-3</v>
      </c>
      <c r="AX32" s="39">
        <f t="shared" si="15"/>
        <v>4.408311859447709E-3</v>
      </c>
      <c r="AY32" s="40">
        <f t="shared" si="16"/>
        <v>-2.4510277308342279E-3</v>
      </c>
      <c r="AZ32" s="20"/>
      <c r="BB32" s="26"/>
      <c r="BC32" s="37">
        <f t="shared" si="17"/>
        <v>1.642421398404345E-4</v>
      </c>
      <c r="BD32" s="38">
        <f t="shared" si="18"/>
        <v>2.7373636451331807E-6</v>
      </c>
      <c r="BE32" s="38">
        <f t="shared" si="19"/>
        <v>6.4474674402514795E-3</v>
      </c>
      <c r="BF32" s="38">
        <f t="shared" si="20"/>
        <v>8.9378342086319784E-3</v>
      </c>
      <c r="BG32" s="38">
        <f t="shared" si="21"/>
        <v>3.5621970920840522E-3</v>
      </c>
      <c r="BH32" s="39">
        <f t="shared" si="22"/>
        <v>4.408311859447709E-3</v>
      </c>
      <c r="BI32" s="40">
        <f t="shared" si="23"/>
        <v>3.9204650173167979E-3</v>
      </c>
      <c r="BJ32" s="20"/>
      <c r="BL32" s="26"/>
      <c r="BM32" s="59">
        <f t="shared" si="24"/>
        <v>-2.2288353326333106E-4</v>
      </c>
      <c r="BN32" s="49">
        <f t="shared" si="24"/>
        <v>-2.7373636451331807E-6</v>
      </c>
      <c r="BO32" s="49">
        <f t="shared" si="24"/>
        <v>-7.5154541326516826E-3</v>
      </c>
      <c r="BP32" s="49">
        <f t="shared" si="24"/>
        <v>-9.6770969842283009E-3</v>
      </c>
      <c r="BQ32" s="49">
        <f t="shared" si="24"/>
        <v>-2.9959044421635815E-3</v>
      </c>
      <c r="BR32" s="60">
        <f t="shared" si="24"/>
        <v>4.4027036319274279E-3</v>
      </c>
      <c r="BS32" s="51">
        <f t="shared" si="25"/>
        <v>-2.6685621373374337E-3</v>
      </c>
      <c r="BT32" s="20"/>
      <c r="BV32" s="26"/>
      <c r="BW32" s="59">
        <f t="shared" si="26"/>
        <v>2.2288353326333106E-4</v>
      </c>
      <c r="BX32" s="49">
        <f t="shared" si="26"/>
        <v>2.7373636451331807E-6</v>
      </c>
      <c r="BY32" s="49">
        <f t="shared" si="26"/>
        <v>7.5154541326516826E-3</v>
      </c>
      <c r="BZ32" s="49">
        <f t="shared" si="26"/>
        <v>9.6770969842283009E-3</v>
      </c>
      <c r="CA32" s="49">
        <f t="shared" si="26"/>
        <v>2.9959044421635815E-3</v>
      </c>
      <c r="CB32" s="60">
        <f t="shared" si="26"/>
        <v>4.4027036319274279E-3</v>
      </c>
      <c r="CC32" s="51">
        <f t="shared" si="31"/>
        <v>4.1361300146465765E-3</v>
      </c>
      <c r="CD32" s="20"/>
    </row>
    <row r="33" spans="8:82" x14ac:dyDescent="0.3">
      <c r="H33" s="26"/>
      <c r="I33" s="29">
        <v>44767</v>
      </c>
      <c r="J33" s="5">
        <v>425.04</v>
      </c>
      <c r="K33" s="5">
        <v>426.25</v>
      </c>
      <c r="L33" s="5">
        <v>7276.37</v>
      </c>
      <c r="M33" s="5">
        <v>7306.3</v>
      </c>
      <c r="N33" s="5">
        <v>13183.24</v>
      </c>
      <c r="O33" s="5">
        <v>13210.32</v>
      </c>
      <c r="P33" s="5">
        <v>21152.62</v>
      </c>
      <c r="Q33" s="5">
        <v>21382.71</v>
      </c>
      <c r="R33" s="5">
        <v>11034.33</v>
      </c>
      <c r="S33" s="5">
        <v>11129.35</v>
      </c>
      <c r="T33" s="5">
        <v>3559.93</v>
      </c>
      <c r="U33" s="6">
        <v>3581.91</v>
      </c>
      <c r="V33" s="20"/>
      <c r="X33" s="26"/>
      <c r="Y33" s="37">
        <f t="shared" si="0"/>
        <v>1.2684691456625883E-3</v>
      </c>
      <c r="Z33" s="38">
        <f t="shared" si="27"/>
        <v>4.1133147434779006E-3</v>
      </c>
      <c r="AA33" s="38">
        <f t="shared" si="28"/>
        <v>-3.2715442050811985E-3</v>
      </c>
      <c r="AB33" s="38">
        <f t="shared" si="29"/>
        <v>8.0487535817023951E-3</v>
      </c>
      <c r="AC33" s="38">
        <f t="shared" si="30"/>
        <v>2.9947405038878061E-3</v>
      </c>
      <c r="AD33" s="39">
        <f t="shared" si="1"/>
        <v>4.644705288400843E-3</v>
      </c>
      <c r="AE33" s="40">
        <f t="shared" si="2"/>
        <v>2.9664065096750556E-3</v>
      </c>
      <c r="AF33" s="20"/>
      <c r="AH33" s="26"/>
      <c r="AI33" s="37">
        <f t="shared" si="3"/>
        <v>1.2684691456625883E-3</v>
      </c>
      <c r="AJ33" s="38">
        <f t="shared" si="4"/>
        <v>4.1133147434779006E-3</v>
      </c>
      <c r="AK33" s="38">
        <f t="shared" si="5"/>
        <v>3.2715442050811985E-3</v>
      </c>
      <c r="AL33" s="38">
        <f t="shared" si="6"/>
        <v>8.0487535817023951E-3</v>
      </c>
      <c r="AM33" s="38">
        <f t="shared" si="7"/>
        <v>2.9947405038878061E-3</v>
      </c>
      <c r="AN33" s="39">
        <f t="shared" si="8"/>
        <v>4.644705288400843E-3</v>
      </c>
      <c r="AO33" s="40">
        <f t="shared" si="9"/>
        <v>4.0569212447021221E-3</v>
      </c>
      <c r="AP33" s="20"/>
      <c r="AR33" s="26"/>
      <c r="AS33" s="37">
        <f t="shared" si="10"/>
        <v>2.8467908902691029E-3</v>
      </c>
      <c r="AT33" s="38">
        <f t="shared" si="11"/>
        <v>4.1133147434779006E-3</v>
      </c>
      <c r="AU33" s="38">
        <f t="shared" si="12"/>
        <v>2.0541232656008635E-3</v>
      </c>
      <c r="AV33" s="38">
        <f t="shared" si="13"/>
        <v>1.0877612324147088E-2</v>
      </c>
      <c r="AW33" s="38">
        <f t="shared" si="14"/>
        <v>8.611306712777345E-3</v>
      </c>
      <c r="AX33" s="39">
        <f t="shared" si="15"/>
        <v>6.1742787077274045E-3</v>
      </c>
      <c r="AY33" s="40">
        <f t="shared" si="16"/>
        <v>5.7795711073332845E-3</v>
      </c>
      <c r="AZ33" s="20"/>
      <c r="BB33" s="26"/>
      <c r="BC33" s="37">
        <f t="shared" si="17"/>
        <v>2.8467908902691029E-3</v>
      </c>
      <c r="BD33" s="38">
        <f t="shared" si="18"/>
        <v>4.1133147434779006E-3</v>
      </c>
      <c r="BE33" s="38">
        <f t="shared" si="19"/>
        <v>2.0541232656008635E-3</v>
      </c>
      <c r="BF33" s="38">
        <f t="shared" si="20"/>
        <v>1.0877612324147088E-2</v>
      </c>
      <c r="BG33" s="38">
        <f t="shared" si="21"/>
        <v>8.611306712777345E-3</v>
      </c>
      <c r="BH33" s="39">
        <f t="shared" si="22"/>
        <v>6.1742787077274045E-3</v>
      </c>
      <c r="BI33" s="40">
        <f t="shared" si="23"/>
        <v>5.7795711073332845E-3</v>
      </c>
      <c r="BJ33" s="20"/>
      <c r="BL33" s="26"/>
      <c r="BM33" s="59">
        <f t="shared" si="24"/>
        <v>2.0576300179658454E-3</v>
      </c>
      <c r="BN33" s="49">
        <f t="shared" si="24"/>
        <v>4.1133147434779006E-3</v>
      </c>
      <c r="BO33" s="49">
        <f t="shared" si="24"/>
        <v>-6.0871046974016749E-4</v>
      </c>
      <c r="BP33" s="49">
        <f t="shared" si="24"/>
        <v>9.4631829529247414E-3</v>
      </c>
      <c r="BQ33" s="49">
        <f t="shared" si="24"/>
        <v>5.8030236083325753E-3</v>
      </c>
      <c r="BR33" s="60">
        <f t="shared" si="24"/>
        <v>5.4094919980641233E-3</v>
      </c>
      <c r="BS33" s="51">
        <f t="shared" si="25"/>
        <v>4.3729888085041703E-3</v>
      </c>
      <c r="BT33" s="20"/>
      <c r="BV33" s="26"/>
      <c r="BW33" s="59">
        <f t="shared" si="26"/>
        <v>2.0576300179658454E-3</v>
      </c>
      <c r="BX33" s="49">
        <f t="shared" si="26"/>
        <v>4.1133147434779006E-3</v>
      </c>
      <c r="BY33" s="49">
        <f t="shared" si="26"/>
        <v>2.662833735341031E-3</v>
      </c>
      <c r="BZ33" s="49">
        <f t="shared" si="26"/>
        <v>9.4631829529247414E-3</v>
      </c>
      <c r="CA33" s="49">
        <f t="shared" si="26"/>
        <v>5.8030236083325753E-3</v>
      </c>
      <c r="CB33" s="60">
        <f t="shared" si="26"/>
        <v>5.4094919980641233E-3</v>
      </c>
      <c r="CC33" s="51">
        <f t="shared" si="31"/>
        <v>4.9182461760177033E-3</v>
      </c>
      <c r="CD33" s="20"/>
    </row>
    <row r="34" spans="8:82" x14ac:dyDescent="0.3">
      <c r="H34" s="26"/>
      <c r="I34" s="29">
        <v>44764</v>
      </c>
      <c r="J34" s="5">
        <v>424.29</v>
      </c>
      <c r="K34" s="5">
        <v>425.71</v>
      </c>
      <c r="L34" s="5">
        <v>7270.51</v>
      </c>
      <c r="M34" s="5">
        <v>7276.37</v>
      </c>
      <c r="N34" s="5">
        <v>13179.56</v>
      </c>
      <c r="O34" s="5">
        <v>13253.68</v>
      </c>
      <c r="P34" s="5">
        <v>21165.040000000001</v>
      </c>
      <c r="Q34" s="5">
        <v>21211.98</v>
      </c>
      <c r="R34" s="5">
        <v>11095.26</v>
      </c>
      <c r="S34" s="5">
        <v>11096.12</v>
      </c>
      <c r="T34" s="5">
        <v>3554.91</v>
      </c>
      <c r="U34" s="6">
        <v>3565.35</v>
      </c>
      <c r="V34" s="20"/>
      <c r="X34" s="26"/>
      <c r="Y34" s="37">
        <f t="shared" si="0"/>
        <v>3.110346615141717E-3</v>
      </c>
      <c r="Z34" s="38">
        <f t="shared" si="27"/>
        <v>8.0599572794751292E-4</v>
      </c>
      <c r="AA34" s="38">
        <f t="shared" si="28"/>
        <v>5.3145552381591655E-4</v>
      </c>
      <c r="AB34" s="38">
        <f t="shared" si="29"/>
        <v>7.2606018232175161E-4</v>
      </c>
      <c r="AC34" s="38">
        <f t="shared" si="30"/>
        <v>-3.4684240494164196E-3</v>
      </c>
      <c r="AD34" s="38">
        <f t="shared" si="1"/>
        <v>2.5504178523624993E-3</v>
      </c>
      <c r="AE34" s="40">
        <f t="shared" si="2"/>
        <v>7.0930864202882959E-4</v>
      </c>
      <c r="AF34" s="20"/>
      <c r="AH34" s="26"/>
      <c r="AI34" s="37">
        <f t="shared" si="3"/>
        <v>3.110346615141717E-3</v>
      </c>
      <c r="AJ34" s="38">
        <f t="shared" si="4"/>
        <v>8.0599572794751292E-4</v>
      </c>
      <c r="AK34" s="38">
        <f t="shared" si="5"/>
        <v>5.3145552381591655E-4</v>
      </c>
      <c r="AL34" s="38">
        <f t="shared" si="6"/>
        <v>7.2606018232175161E-4</v>
      </c>
      <c r="AM34" s="38">
        <f t="shared" si="7"/>
        <v>3.4684240494164196E-3</v>
      </c>
      <c r="AN34" s="39">
        <f t="shared" si="8"/>
        <v>2.5504178523624993E-3</v>
      </c>
      <c r="AO34" s="40">
        <f t="shared" si="9"/>
        <v>1.865449991834303E-3</v>
      </c>
      <c r="AP34" s="20"/>
      <c r="AR34" s="26"/>
      <c r="AS34" s="37">
        <f t="shared" si="10"/>
        <v>3.3467675410685121E-3</v>
      </c>
      <c r="AT34" s="38">
        <f t="shared" si="11"/>
        <v>8.0599572794751292E-4</v>
      </c>
      <c r="AU34" s="38">
        <f t="shared" si="12"/>
        <v>5.6238599771161408E-3</v>
      </c>
      <c r="AV34" s="38">
        <f t="shared" si="13"/>
        <v>2.2178082347115188E-3</v>
      </c>
      <c r="AW34" s="38">
        <f t="shared" si="14"/>
        <v>7.7510576588613695E-5</v>
      </c>
      <c r="AX34" s="39">
        <f t="shared" si="15"/>
        <v>2.9367832097015271E-3</v>
      </c>
      <c r="AY34" s="40">
        <f t="shared" si="16"/>
        <v>2.5014542111889706E-3</v>
      </c>
      <c r="AZ34" s="20"/>
      <c r="BB34" s="26"/>
      <c r="BC34" s="37">
        <f t="shared" si="17"/>
        <v>3.3467675410685121E-3</v>
      </c>
      <c r="BD34" s="38">
        <f t="shared" si="18"/>
        <v>8.0599572794751292E-4</v>
      </c>
      <c r="BE34" s="38">
        <f t="shared" si="19"/>
        <v>5.6238599771161408E-3</v>
      </c>
      <c r="BF34" s="38">
        <f t="shared" si="20"/>
        <v>2.2178082347115188E-3</v>
      </c>
      <c r="BG34" s="38">
        <f t="shared" si="21"/>
        <v>7.7510576588613695E-5</v>
      </c>
      <c r="BH34" s="39">
        <f t="shared" si="22"/>
        <v>2.9367832097015271E-3</v>
      </c>
      <c r="BI34" s="40">
        <f t="shared" si="23"/>
        <v>2.5014542111889706E-3</v>
      </c>
      <c r="BJ34" s="20"/>
      <c r="BL34" s="26"/>
      <c r="BM34" s="59">
        <f t="shared" si="24"/>
        <v>3.2285570781051143E-3</v>
      </c>
      <c r="BN34" s="49">
        <f t="shared" si="24"/>
        <v>8.0599572794751292E-4</v>
      </c>
      <c r="BO34" s="49">
        <f t="shared" si="24"/>
        <v>3.0776577504660289E-3</v>
      </c>
      <c r="BP34" s="49">
        <f t="shared" si="24"/>
        <v>1.4719342085166352E-3</v>
      </c>
      <c r="BQ34" s="49">
        <f t="shared" si="24"/>
        <v>-1.6954567364139031E-3</v>
      </c>
      <c r="BR34" s="60">
        <f t="shared" si="24"/>
        <v>2.7436005310320132E-3</v>
      </c>
      <c r="BS34" s="51">
        <f t="shared" si="25"/>
        <v>1.6053814266089005E-3</v>
      </c>
      <c r="BT34" s="20"/>
      <c r="BV34" s="26"/>
      <c r="BW34" s="59">
        <f t="shared" si="26"/>
        <v>3.2285570781051143E-3</v>
      </c>
      <c r="BX34" s="49">
        <f t="shared" si="26"/>
        <v>8.0599572794751292E-4</v>
      </c>
      <c r="BY34" s="49">
        <f t="shared" si="26"/>
        <v>3.0776577504660289E-3</v>
      </c>
      <c r="BZ34" s="49">
        <f t="shared" si="26"/>
        <v>1.4719342085166352E-3</v>
      </c>
      <c r="CA34" s="49">
        <f t="shared" si="26"/>
        <v>1.7729673130025166E-3</v>
      </c>
      <c r="CB34" s="60">
        <f t="shared" si="26"/>
        <v>2.7436005310320132E-3</v>
      </c>
      <c r="CC34" s="51">
        <f t="shared" si="31"/>
        <v>2.183452101511637E-3</v>
      </c>
      <c r="CD34" s="20"/>
    </row>
    <row r="35" spans="8:82" x14ac:dyDescent="0.3">
      <c r="H35" s="26"/>
      <c r="I35" s="29">
        <v>44763</v>
      </c>
      <c r="J35" s="5">
        <v>422.17</v>
      </c>
      <c r="K35" s="5">
        <v>424.39</v>
      </c>
      <c r="L35" s="5">
        <v>7264.31</v>
      </c>
      <c r="M35" s="5">
        <v>7270.51</v>
      </c>
      <c r="N35" s="5">
        <v>13261.82</v>
      </c>
      <c r="O35" s="5">
        <v>13246.64</v>
      </c>
      <c r="P35" s="5">
        <v>20918</v>
      </c>
      <c r="Q35" s="5">
        <v>21196.59</v>
      </c>
      <c r="R35" s="5">
        <v>11019.43</v>
      </c>
      <c r="S35" s="5">
        <v>11134.74</v>
      </c>
      <c r="T35" s="5">
        <v>3543.4</v>
      </c>
      <c r="U35" s="6">
        <v>3556.28</v>
      </c>
      <c r="V35" s="20"/>
      <c r="X35" s="26"/>
      <c r="Y35" s="37">
        <f t="shared" si="0"/>
        <v>4.4495988260632776E-3</v>
      </c>
      <c r="Z35" s="38">
        <f t="shared" si="27"/>
        <v>8.5348780544880628E-4</v>
      </c>
      <c r="AA35" s="38">
        <f t="shared" si="28"/>
        <v>-2.6607478704229449E-3</v>
      </c>
      <c r="AB35" s="38">
        <f t="shared" si="29"/>
        <v>-7.1120017312755754E-3</v>
      </c>
      <c r="AC35" s="38">
        <f t="shared" si="30"/>
        <v>6.8041112203184777E-3</v>
      </c>
      <c r="AD35" s="39">
        <f t="shared" si="1"/>
        <v>2.6926210904129103E-3</v>
      </c>
      <c r="AE35" s="40">
        <f>AVERAGE(Y35:AD35)</f>
        <v>8.3784489009082529E-4</v>
      </c>
      <c r="AF35" s="20"/>
      <c r="AH35" s="26"/>
      <c r="AI35" s="37">
        <f t="shared" si="3"/>
        <v>4.4495988260632776E-3</v>
      </c>
      <c r="AJ35" s="38">
        <f t="shared" si="4"/>
        <v>8.5348780544880628E-4</v>
      </c>
      <c r="AK35" s="38">
        <f t="shared" si="5"/>
        <v>2.6607478704229449E-3</v>
      </c>
      <c r="AL35" s="38">
        <f t="shared" si="6"/>
        <v>7.1120017312755754E-3</v>
      </c>
      <c r="AM35" s="38">
        <f t="shared" si="7"/>
        <v>6.8041112203184777E-3</v>
      </c>
      <c r="AN35" s="39">
        <f t="shared" si="8"/>
        <v>2.6926210904129103E-3</v>
      </c>
      <c r="AO35" s="40">
        <f t="shared" si="9"/>
        <v>4.0954280906569983E-3</v>
      </c>
      <c r="AP35" s="20"/>
      <c r="AR35" s="26"/>
      <c r="AS35" s="37">
        <f t="shared" si="10"/>
        <v>5.2585451358456792E-3</v>
      </c>
      <c r="AT35" s="38">
        <f t="shared" si="11"/>
        <v>8.5348780544880628E-4</v>
      </c>
      <c r="AU35" s="38">
        <f t="shared" si="12"/>
        <v>-1.1446392727393593E-3</v>
      </c>
      <c r="AV35" s="38">
        <f t="shared" si="13"/>
        <v>1.3318194856104797E-2</v>
      </c>
      <c r="AW35" s="38">
        <f t="shared" si="14"/>
        <v>1.0464243613326596E-2</v>
      </c>
      <c r="AX35" s="39">
        <f t="shared" si="15"/>
        <v>3.6349269063611529E-3</v>
      </c>
      <c r="AY35" s="40">
        <f t="shared" si="16"/>
        <v>5.3974598407246126E-3</v>
      </c>
      <c r="AZ35" s="20"/>
      <c r="BB35" s="26"/>
      <c r="BC35" s="37">
        <f t="shared" si="17"/>
        <v>5.2585451358456792E-3</v>
      </c>
      <c r="BD35" s="38">
        <f t="shared" si="18"/>
        <v>8.5348780544880628E-4</v>
      </c>
      <c r="BE35" s="38">
        <f t="shared" si="19"/>
        <v>1.1446392727393593E-3</v>
      </c>
      <c r="BF35" s="38">
        <f t="shared" si="20"/>
        <v>1.3318194856104797E-2</v>
      </c>
      <c r="BG35" s="38">
        <f t="shared" si="21"/>
        <v>1.0464243613326596E-2</v>
      </c>
      <c r="BH35" s="39">
        <f t="shared" si="22"/>
        <v>3.6349269063611529E-3</v>
      </c>
      <c r="BI35" s="40">
        <f t="shared" si="23"/>
        <v>5.7790062649710648E-3</v>
      </c>
      <c r="BJ35" s="20"/>
      <c r="BL35" s="26"/>
      <c r="BM35" s="59">
        <f t="shared" si="24"/>
        <v>4.8540719809544788E-3</v>
      </c>
      <c r="BN35" s="49">
        <f t="shared" si="24"/>
        <v>8.5348780544880628E-4</v>
      </c>
      <c r="BO35" s="49">
        <f t="shared" si="24"/>
        <v>-1.9026935715811522E-3</v>
      </c>
      <c r="BP35" s="49">
        <f t="shared" si="24"/>
        <v>3.1030965624146106E-3</v>
      </c>
      <c r="BQ35" s="49">
        <f t="shared" si="24"/>
        <v>8.6341774168225364E-3</v>
      </c>
      <c r="BR35" s="60">
        <f t="shared" si="24"/>
        <v>3.1637739983870318E-3</v>
      </c>
      <c r="BS35" s="51">
        <f t="shared" si="25"/>
        <v>3.1176523654077187E-3</v>
      </c>
      <c r="BT35" s="20"/>
      <c r="BV35" s="26"/>
      <c r="BW35" s="59">
        <f t="shared" si="26"/>
        <v>4.8540719809544788E-3</v>
      </c>
      <c r="BX35" s="49">
        <f t="shared" si="26"/>
        <v>8.5348780544880628E-4</v>
      </c>
      <c r="BY35" s="49">
        <f t="shared" si="26"/>
        <v>1.9026935715811522E-3</v>
      </c>
      <c r="BZ35" s="49">
        <f t="shared" si="26"/>
        <v>1.0215098293690186E-2</v>
      </c>
      <c r="CA35" s="49">
        <f t="shared" si="26"/>
        <v>8.6341774168225364E-3</v>
      </c>
      <c r="CB35" s="60">
        <f t="shared" si="26"/>
        <v>3.1637739983870318E-3</v>
      </c>
      <c r="CC35" s="51">
        <f t="shared" si="31"/>
        <v>4.9372171778140324E-3</v>
      </c>
      <c r="CD35" s="20"/>
    </row>
    <row r="36" spans="8:82" x14ac:dyDescent="0.3">
      <c r="H36" s="26"/>
      <c r="I36" s="29">
        <v>44762</v>
      </c>
      <c r="J36" s="5">
        <v>423.57</v>
      </c>
      <c r="K36" s="5">
        <v>422.51</v>
      </c>
      <c r="L36" s="5">
        <v>7296.28</v>
      </c>
      <c r="M36" s="5">
        <v>7264.31</v>
      </c>
      <c r="N36" s="5">
        <v>13356.67</v>
      </c>
      <c r="O36" s="5">
        <v>13281.98</v>
      </c>
      <c r="P36" s="5">
        <v>21770.959999999999</v>
      </c>
      <c r="Q36" s="5">
        <v>21348.42</v>
      </c>
      <c r="R36" s="5">
        <v>11151.9</v>
      </c>
      <c r="S36" s="5">
        <v>11059.49</v>
      </c>
      <c r="T36" s="5">
        <v>3559.07</v>
      </c>
      <c r="U36" s="6">
        <v>3546.73</v>
      </c>
      <c r="V36" s="20"/>
      <c r="X36" s="26"/>
      <c r="Y36" s="44">
        <f t="shared" si="0"/>
        <v>-2.1255993009140881E-3</v>
      </c>
      <c r="Z36" s="45">
        <f t="shared" si="27"/>
        <v>-4.3816849134078392E-3</v>
      </c>
      <c r="AA36" s="45">
        <f t="shared" si="28"/>
        <v>-1.9859622599544416E-3</v>
      </c>
      <c r="AB36" s="45">
        <f t="shared" si="29"/>
        <v>-1.6029535125966873E-2</v>
      </c>
      <c r="AC36" s="45">
        <f t="shared" si="30"/>
        <v>-5.6275444880813791E-3</v>
      </c>
      <c r="AD36" s="46">
        <f t="shared" si="1"/>
        <v>-4.3120752142703092E-3</v>
      </c>
      <c r="AE36" s="47">
        <f>AVERAGE(Y36:AD36)</f>
        <v>-5.7437335504324886E-3</v>
      </c>
      <c r="AF36" s="20"/>
      <c r="AG36" s="3"/>
      <c r="AH36" s="26"/>
      <c r="AI36" s="44">
        <f t="shared" si="3"/>
        <v>2.1255993009140881E-3</v>
      </c>
      <c r="AJ36" s="45">
        <f t="shared" si="4"/>
        <v>4.3816849134078392E-3</v>
      </c>
      <c r="AK36" s="45">
        <f t="shared" si="5"/>
        <v>1.9859622599544416E-3</v>
      </c>
      <c r="AL36" s="45">
        <f t="shared" si="6"/>
        <v>1.6029535125966873E-2</v>
      </c>
      <c r="AM36" s="45">
        <f t="shared" si="7"/>
        <v>5.6275444880813791E-3</v>
      </c>
      <c r="AN36" s="46">
        <f t="shared" si="8"/>
        <v>4.3120752142703092E-3</v>
      </c>
      <c r="AO36" s="47">
        <f t="shared" si="9"/>
        <v>5.7437335504324886E-3</v>
      </c>
      <c r="AP36" s="20"/>
      <c r="AR36" s="17"/>
      <c r="AS36" s="44">
        <f t="shared" si="10"/>
        <v>-2.5025379512241242E-3</v>
      </c>
      <c r="AT36" s="45">
        <f t="shared" si="11"/>
        <v>-4.3816849134078392E-3</v>
      </c>
      <c r="AU36" s="45">
        <f t="shared" si="12"/>
        <v>-5.5919626673415239E-3</v>
      </c>
      <c r="AV36" s="45">
        <f t="shared" si="13"/>
        <v>-1.94084229634339E-2</v>
      </c>
      <c r="AW36" s="45">
        <f t="shared" si="14"/>
        <v>-8.2864803307059649E-3</v>
      </c>
      <c r="AX36" s="46">
        <f t="shared" si="15"/>
        <v>-3.4671978915840783E-3</v>
      </c>
      <c r="AY36" s="47">
        <f t="shared" si="16"/>
        <v>-7.2730477862829046E-3</v>
      </c>
      <c r="AZ36" s="17"/>
      <c r="BA36" s="3"/>
      <c r="BB36" s="17"/>
      <c r="BC36" s="44">
        <f t="shared" si="17"/>
        <v>2.5025379512241242E-3</v>
      </c>
      <c r="BD36" s="45">
        <f t="shared" si="18"/>
        <v>4.3816849134078392E-3</v>
      </c>
      <c r="BE36" s="45">
        <f t="shared" si="19"/>
        <v>5.5919626673415239E-3</v>
      </c>
      <c r="BF36" s="45">
        <f t="shared" si="20"/>
        <v>1.94084229634339E-2</v>
      </c>
      <c r="BG36" s="45">
        <f t="shared" si="21"/>
        <v>8.2864803307059649E-3</v>
      </c>
      <c r="BH36" s="46">
        <f t="shared" si="22"/>
        <v>3.4671978915840783E-3</v>
      </c>
      <c r="BI36" s="47">
        <f t="shared" si="23"/>
        <v>7.2730477862829046E-3</v>
      </c>
      <c r="BJ36" s="17"/>
      <c r="BK36" s="3"/>
      <c r="BL36" s="17"/>
      <c r="BM36" s="52">
        <f t="shared" si="24"/>
        <v>-2.3140686260691061E-3</v>
      </c>
      <c r="BN36" s="53">
        <f t="shared" si="24"/>
        <v>-4.3816849134078392E-3</v>
      </c>
      <c r="BO36" s="53">
        <f t="shared" si="24"/>
        <v>-3.7889624636479827E-3</v>
      </c>
      <c r="BP36" s="53">
        <f t="shared" si="24"/>
        <v>-1.7718979044700385E-2</v>
      </c>
      <c r="BQ36" s="53">
        <f t="shared" si="24"/>
        <v>-6.957012409393672E-3</v>
      </c>
      <c r="BR36" s="54">
        <f t="shared" si="24"/>
        <v>-3.8896365529271937E-3</v>
      </c>
      <c r="BS36" s="55">
        <f t="shared" si="25"/>
        <v>-6.5083906683576958E-3</v>
      </c>
      <c r="BT36" s="17"/>
      <c r="BU36" s="3"/>
      <c r="BV36" s="17"/>
      <c r="BW36" s="52">
        <f t="shared" si="26"/>
        <v>2.3140686260691061E-3</v>
      </c>
      <c r="BX36" s="53">
        <f t="shared" si="26"/>
        <v>4.3816849134078392E-3</v>
      </c>
      <c r="BY36" s="53">
        <f t="shared" si="26"/>
        <v>3.7889624636479827E-3</v>
      </c>
      <c r="BZ36" s="53">
        <f t="shared" si="26"/>
        <v>1.7718979044700385E-2</v>
      </c>
      <c r="CA36" s="53">
        <f t="shared" si="26"/>
        <v>6.957012409393672E-3</v>
      </c>
      <c r="CB36" s="54">
        <f t="shared" si="26"/>
        <v>3.8896365529271937E-3</v>
      </c>
      <c r="CC36" s="55">
        <f t="shared" si="31"/>
        <v>6.5083906683576958E-3</v>
      </c>
      <c r="CD36" s="17"/>
    </row>
    <row r="37" spans="8:82" x14ac:dyDescent="0.3">
      <c r="H37" s="26"/>
      <c r="I37" s="58">
        <v>44761</v>
      </c>
      <c r="J37" s="30">
        <v>416.18</v>
      </c>
      <c r="K37" s="30">
        <v>423.41</v>
      </c>
      <c r="L37" s="30">
        <v>7223.24</v>
      </c>
      <c r="M37" s="30">
        <v>7296.28</v>
      </c>
      <c r="N37" s="30">
        <v>12884.83</v>
      </c>
      <c r="O37" s="30">
        <v>13308.41</v>
      </c>
      <c r="P37" s="30">
        <v>21003.45</v>
      </c>
      <c r="Q37" s="30">
        <v>21696.2</v>
      </c>
      <c r="R37" s="30">
        <v>10959.95</v>
      </c>
      <c r="S37" s="30">
        <v>11122.08</v>
      </c>
      <c r="T37" s="30">
        <v>3506.15</v>
      </c>
      <c r="U37" s="31">
        <v>3562.09</v>
      </c>
      <c r="V37" s="20"/>
      <c r="X37" s="27"/>
      <c r="Y37" s="21"/>
      <c r="Z37" s="21"/>
      <c r="AA37" s="21"/>
      <c r="AB37" s="21"/>
      <c r="AC37" s="21"/>
      <c r="AD37" s="21"/>
      <c r="AE37" s="21"/>
      <c r="AF37" s="22"/>
      <c r="AH37" s="27"/>
      <c r="AI37" s="21"/>
      <c r="AJ37" s="21"/>
      <c r="AK37" s="21"/>
      <c r="AL37" s="21"/>
      <c r="AM37" s="21"/>
      <c r="AN37" s="21"/>
      <c r="AO37" s="21"/>
      <c r="AP37" s="22"/>
      <c r="AR37" s="27"/>
      <c r="AS37" s="21"/>
      <c r="AT37" s="21"/>
      <c r="AU37" s="21"/>
      <c r="AV37" s="21"/>
      <c r="AW37" s="21"/>
      <c r="AX37" s="21"/>
      <c r="AY37" s="21"/>
      <c r="AZ37" s="22"/>
      <c r="BB37" s="27"/>
      <c r="BC37" s="21"/>
      <c r="BD37" s="21"/>
      <c r="BE37" s="21"/>
      <c r="BF37" s="21"/>
      <c r="BG37" s="21"/>
      <c r="BH37" s="21"/>
      <c r="BI37" s="21"/>
      <c r="BJ37" s="22"/>
      <c r="BL37" s="27"/>
      <c r="BM37" s="21"/>
      <c r="BN37" s="21"/>
      <c r="BO37" s="21"/>
      <c r="BP37" s="21"/>
      <c r="BQ37" s="21"/>
      <c r="BR37" s="21"/>
      <c r="BS37" s="21"/>
      <c r="BT37" s="22"/>
      <c r="BV37" s="27"/>
      <c r="BW37" s="21"/>
      <c r="BX37" s="21"/>
      <c r="BY37" s="21"/>
      <c r="BZ37" s="21"/>
      <c r="CA37" s="21"/>
      <c r="CB37" s="21"/>
      <c r="CC37" s="21"/>
      <c r="CD37" s="22"/>
    </row>
    <row r="38" spans="8:82" x14ac:dyDescent="0.3">
      <c r="H38" s="27"/>
      <c r="I38" s="32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22"/>
    </row>
    <row r="39" spans="8:82" x14ac:dyDescent="0.3">
      <c r="I39" s="28"/>
      <c r="X39" s="23"/>
      <c r="Y39" s="24"/>
      <c r="Z39" s="24"/>
      <c r="AA39" s="24"/>
      <c r="AB39" s="24"/>
      <c r="AC39" s="24"/>
      <c r="AD39" s="24"/>
      <c r="AE39" s="24"/>
      <c r="AF39" s="25"/>
      <c r="AH39" s="23"/>
      <c r="AI39" s="24"/>
      <c r="AJ39" s="24"/>
      <c r="AK39" s="24"/>
      <c r="AL39" s="24"/>
      <c r="AM39" s="24"/>
      <c r="AN39" s="24"/>
      <c r="AO39" s="24"/>
      <c r="AP39" s="25"/>
      <c r="AR39" s="23"/>
      <c r="AS39" s="24"/>
      <c r="AT39" s="24"/>
      <c r="AU39" s="24"/>
      <c r="AV39" s="24"/>
      <c r="AW39" s="24"/>
      <c r="AX39" s="24"/>
      <c r="AY39" s="24"/>
      <c r="AZ39" s="25"/>
      <c r="BB39" s="23"/>
      <c r="BC39" s="24"/>
      <c r="BD39" s="24"/>
      <c r="BE39" s="24"/>
      <c r="BF39" s="24"/>
      <c r="BG39" s="24"/>
      <c r="BH39" s="24"/>
      <c r="BI39" s="24"/>
      <c r="BJ39" s="25"/>
      <c r="BL39" s="23"/>
      <c r="BM39" s="24"/>
      <c r="BN39" s="24"/>
      <c r="BO39" s="24"/>
      <c r="BP39" s="24"/>
      <c r="BQ39" s="24"/>
      <c r="BR39" s="24"/>
      <c r="BS39" s="24"/>
      <c r="BT39" s="25"/>
      <c r="BV39" s="23"/>
      <c r="BW39" s="24"/>
      <c r="BX39" s="24"/>
      <c r="BY39" s="24"/>
      <c r="BZ39" s="24"/>
      <c r="CA39" s="24"/>
      <c r="CB39" s="24"/>
      <c r="CC39" s="24"/>
      <c r="CD39" s="25"/>
    </row>
    <row r="40" spans="8:82" ht="18" x14ac:dyDescent="0.35">
      <c r="I40" s="28"/>
      <c r="X40" s="26"/>
      <c r="Y40" s="211" t="s">
        <v>34</v>
      </c>
      <c r="Z40" s="212"/>
      <c r="AA40" s="212"/>
      <c r="AB40" s="212"/>
      <c r="AC40" s="212"/>
      <c r="AD40" s="212"/>
      <c r="AE40" s="213"/>
      <c r="AF40" s="20"/>
      <c r="AH40" s="26"/>
      <c r="AI40" s="214" t="s">
        <v>35</v>
      </c>
      <c r="AJ40" s="215"/>
      <c r="AK40" s="215"/>
      <c r="AL40" s="215"/>
      <c r="AM40" s="215"/>
      <c r="AN40" s="215"/>
      <c r="AO40" s="216"/>
      <c r="AP40" s="20"/>
      <c r="AR40" s="26"/>
      <c r="AS40" s="211" t="s">
        <v>182</v>
      </c>
      <c r="AT40" s="212"/>
      <c r="AU40" s="212"/>
      <c r="AV40" s="212"/>
      <c r="AW40" s="212"/>
      <c r="AX40" s="212"/>
      <c r="AY40" s="213"/>
      <c r="AZ40" s="20"/>
      <c r="BB40" s="26"/>
      <c r="BC40" s="214" t="s">
        <v>179</v>
      </c>
      <c r="BD40" s="215"/>
      <c r="BE40" s="215"/>
      <c r="BF40" s="215"/>
      <c r="BG40" s="215"/>
      <c r="BH40" s="215"/>
      <c r="BI40" s="216"/>
      <c r="BJ40" s="20"/>
      <c r="BL40" s="26"/>
      <c r="BM40" s="211" t="s">
        <v>180</v>
      </c>
      <c r="BN40" s="212"/>
      <c r="BO40" s="212"/>
      <c r="BP40" s="212"/>
      <c r="BQ40" s="212"/>
      <c r="BR40" s="212"/>
      <c r="BS40" s="213"/>
      <c r="BT40" s="20"/>
      <c r="BV40" s="26"/>
      <c r="BW40" s="214" t="s">
        <v>181</v>
      </c>
      <c r="BX40" s="215"/>
      <c r="BY40" s="215"/>
      <c r="BZ40" s="215"/>
      <c r="CA40" s="215"/>
      <c r="CB40" s="215"/>
      <c r="CC40" s="216"/>
      <c r="CD40" s="20"/>
    </row>
    <row r="41" spans="8:82" x14ac:dyDescent="0.3">
      <c r="I41" s="28"/>
      <c r="X41" s="26"/>
      <c r="Y41" s="33" t="s">
        <v>37</v>
      </c>
      <c r="Z41" s="34" t="s">
        <v>38</v>
      </c>
      <c r="AA41" s="34" t="s">
        <v>39</v>
      </c>
      <c r="AB41" s="34" t="s">
        <v>40</v>
      </c>
      <c r="AC41" s="34" t="s">
        <v>41</v>
      </c>
      <c r="AD41" s="34" t="s">
        <v>42</v>
      </c>
      <c r="AE41" s="36" t="s">
        <v>9</v>
      </c>
      <c r="AF41" s="20"/>
      <c r="AH41" s="26"/>
      <c r="AI41" s="56" t="s">
        <v>37</v>
      </c>
      <c r="AJ41" s="57" t="s">
        <v>38</v>
      </c>
      <c r="AK41" s="57" t="s">
        <v>39</v>
      </c>
      <c r="AL41" s="57" t="s">
        <v>40</v>
      </c>
      <c r="AM41" s="57" t="s">
        <v>41</v>
      </c>
      <c r="AN41" s="57" t="s">
        <v>42</v>
      </c>
      <c r="AO41" s="36" t="s">
        <v>9</v>
      </c>
      <c r="AP41" s="20"/>
      <c r="AR41" s="26"/>
      <c r="AS41" s="33" t="s">
        <v>37</v>
      </c>
      <c r="AT41" s="34" t="s">
        <v>38</v>
      </c>
      <c r="AU41" s="34" t="s">
        <v>39</v>
      </c>
      <c r="AV41" s="34" t="s">
        <v>40</v>
      </c>
      <c r="AW41" s="34" t="s">
        <v>41</v>
      </c>
      <c r="AX41" s="34" t="s">
        <v>42</v>
      </c>
      <c r="AY41" s="36" t="s">
        <v>9</v>
      </c>
      <c r="AZ41" s="20"/>
      <c r="BB41" s="26"/>
      <c r="BC41" s="56" t="s">
        <v>37</v>
      </c>
      <c r="BD41" s="57" t="s">
        <v>38</v>
      </c>
      <c r="BE41" s="57" t="s">
        <v>39</v>
      </c>
      <c r="BF41" s="57" t="s">
        <v>40</v>
      </c>
      <c r="BG41" s="57" t="s">
        <v>41</v>
      </c>
      <c r="BH41" s="57" t="s">
        <v>42</v>
      </c>
      <c r="BI41" s="36" t="s">
        <v>9</v>
      </c>
      <c r="BJ41" s="20"/>
      <c r="BL41" s="26"/>
      <c r="BM41" s="56" t="s">
        <v>37</v>
      </c>
      <c r="BN41" s="57" t="s">
        <v>38</v>
      </c>
      <c r="BO41" s="57" t="s">
        <v>39</v>
      </c>
      <c r="BP41" s="57" t="s">
        <v>40</v>
      </c>
      <c r="BQ41" s="57" t="s">
        <v>41</v>
      </c>
      <c r="BR41" s="57" t="s">
        <v>42</v>
      </c>
      <c r="BS41" s="36" t="s">
        <v>9</v>
      </c>
      <c r="BT41" s="20"/>
      <c r="BV41" s="26"/>
      <c r="BW41" s="56" t="s">
        <v>37</v>
      </c>
      <c r="BX41" s="57" t="s">
        <v>38</v>
      </c>
      <c r="BY41" s="57" t="s">
        <v>39</v>
      </c>
      <c r="BZ41" s="57" t="s">
        <v>40</v>
      </c>
      <c r="CA41" s="57" t="s">
        <v>41</v>
      </c>
      <c r="CB41" s="57" t="s">
        <v>42</v>
      </c>
      <c r="CC41" s="36" t="s">
        <v>9</v>
      </c>
      <c r="CD41" s="20"/>
    </row>
    <row r="42" spans="8:82" x14ac:dyDescent="0.3">
      <c r="I42" s="28"/>
      <c r="X42" s="26"/>
      <c r="Y42" s="44">
        <f>IF(OR(E9="",K7=""),"",(E9-K7)/K7)</f>
        <v>-5.5024892213144097E-3</v>
      </c>
      <c r="Z42" s="53">
        <f>IF(OR(E10="",M7=""),"",(E10-M7)/M7)</f>
        <v>-1.2009568533055839E-2</v>
      </c>
      <c r="AA42" s="53">
        <f>IF(OR(E11="",O7=""),"",(E11-O7)/O7)</f>
        <v>-4.8352228276215097E-3</v>
      </c>
      <c r="AB42" s="53">
        <f>IF(OR(E12="",Q7=""),"",(E12-Q7)/Q7)</f>
        <v>-6.7408255220336366E-3</v>
      </c>
      <c r="AC42" s="53">
        <f>IF(OR(E13="",S7=""),"",(E13-S7)/S7)</f>
        <v>-1.9577490020626009E-3</v>
      </c>
      <c r="AD42" s="53">
        <f>IF(OR(E14="",U7=""),"",(E14-U7)/U7)</f>
        <v>-7.719539362328269E-3</v>
      </c>
      <c r="AE42" s="55">
        <f>AVERAGE(Y42:AD42)</f>
        <v>-6.4608990780693773E-3</v>
      </c>
      <c r="AF42" s="20"/>
      <c r="AH42" s="26"/>
      <c r="AI42" s="41">
        <f t="shared" ref="AI42:AN42" si="32">IFERROR(SQRT((Y42)^2),"")</f>
        <v>5.5024892213144097E-3</v>
      </c>
      <c r="AJ42" s="42">
        <f t="shared" si="32"/>
        <v>1.2009568533055839E-2</v>
      </c>
      <c r="AK42" s="42">
        <f t="shared" si="32"/>
        <v>4.8352228276215097E-3</v>
      </c>
      <c r="AL42" s="42">
        <f t="shared" si="32"/>
        <v>6.7408255220336366E-3</v>
      </c>
      <c r="AM42" s="42">
        <f t="shared" si="32"/>
        <v>1.9577490020626009E-3</v>
      </c>
      <c r="AN42" s="43">
        <f t="shared" si="32"/>
        <v>7.719539362328269E-3</v>
      </c>
      <c r="AO42" s="54">
        <f>AVERAGE(AI42:AN42)</f>
        <v>6.4608990780693773E-3</v>
      </c>
      <c r="AP42" s="20"/>
      <c r="AR42" s="26"/>
      <c r="AS42" s="44">
        <f>IFERROR((E9-J6)/J6,"")</f>
        <v>-7.0871385083714281E-3</v>
      </c>
      <c r="AT42" s="53">
        <f>IFERROR((E10-L6)/L6,"")</f>
        <v>-1.2009568533055839E-2</v>
      </c>
      <c r="AU42" s="53">
        <f>IFERROR((E11-N6)/N6,"")</f>
        <v>-9.2184341029059001E-3</v>
      </c>
      <c r="AV42" s="53">
        <f>IFERROR((E12-P6)/P6,"")</f>
        <v>-1.2463727182860486E-2</v>
      </c>
      <c r="AW42" s="53">
        <f>IFERROR((E13-R6)/R6,"")</f>
        <v>-3.164763129087264E-3</v>
      </c>
      <c r="AX42" s="62">
        <f>IFERROR((E14-T6)/T6,"")</f>
        <v>-8.8639963092467886E-3</v>
      </c>
      <c r="AY42" s="55">
        <f>AVERAGE(AS42:AX42)</f>
        <v>-8.8012712942546183E-3</v>
      </c>
      <c r="AZ42" s="20"/>
      <c r="BB42" s="26"/>
      <c r="BC42" s="41">
        <f t="shared" ref="BC42:BH42" si="33">IFERROR(SQRT((AS42)^2),"")</f>
        <v>7.0871385083714281E-3</v>
      </c>
      <c r="BD42" s="42">
        <f t="shared" si="33"/>
        <v>1.2009568533055839E-2</v>
      </c>
      <c r="BE42" s="42">
        <f t="shared" si="33"/>
        <v>9.2184341029059001E-3</v>
      </c>
      <c r="BF42" s="42">
        <f t="shared" si="33"/>
        <v>1.2463727182860486E-2</v>
      </c>
      <c r="BG42" s="42">
        <f t="shared" si="33"/>
        <v>3.164763129087264E-3</v>
      </c>
      <c r="BH42" s="43">
        <f t="shared" si="33"/>
        <v>8.8639963092467886E-3</v>
      </c>
      <c r="BI42" s="54">
        <f>AVERAGE(BC42:BH42)</f>
        <v>8.8012712942546183E-3</v>
      </c>
      <c r="BJ42" s="20"/>
      <c r="BL42" s="26"/>
      <c r="BM42" s="41">
        <f>AVERAGE(Y42,AS42)</f>
        <v>-6.2948138648429193E-3</v>
      </c>
      <c r="BN42" s="42">
        <f t="shared" ref="BN42:BR42" si="34">AVERAGE(Z42,AT42)</f>
        <v>-1.2009568533055839E-2</v>
      </c>
      <c r="BO42" s="42">
        <f t="shared" si="34"/>
        <v>-7.0268284652637049E-3</v>
      </c>
      <c r="BP42" s="42">
        <f t="shared" si="34"/>
        <v>-9.602276352447061E-3</v>
      </c>
      <c r="BQ42" s="42">
        <f t="shared" si="34"/>
        <v>-2.5612560655749322E-3</v>
      </c>
      <c r="BR42" s="43">
        <f t="shared" si="34"/>
        <v>-8.291767835787528E-3</v>
      </c>
      <c r="BS42" s="54">
        <f>AVERAGE(BM42:BR42)</f>
        <v>-7.6310851861619974E-3</v>
      </c>
      <c r="BT42" s="20"/>
      <c r="BV42" s="26"/>
      <c r="BW42" s="41">
        <f t="shared" ref="BW42:CB42" si="35">IFERROR(SQRT((BM42)^2),"")</f>
        <v>6.2948138648429193E-3</v>
      </c>
      <c r="BX42" s="42">
        <f t="shared" si="35"/>
        <v>1.2009568533055839E-2</v>
      </c>
      <c r="BY42" s="42">
        <f t="shared" si="35"/>
        <v>7.0268284652637049E-3</v>
      </c>
      <c r="BZ42" s="42">
        <f t="shared" si="35"/>
        <v>9.602276352447061E-3</v>
      </c>
      <c r="CA42" s="42">
        <f t="shared" si="35"/>
        <v>2.5612560655749322E-3</v>
      </c>
      <c r="CB42" s="43">
        <f t="shared" si="35"/>
        <v>8.291767835787528E-3</v>
      </c>
      <c r="CC42" s="54">
        <f>AVERAGE(BW42:CB42)</f>
        <v>7.6310851861619974E-3</v>
      </c>
      <c r="CD42" s="20"/>
    </row>
    <row r="43" spans="8:82" x14ac:dyDescent="0.3">
      <c r="I43" s="28"/>
      <c r="X43" s="27"/>
      <c r="Y43" s="21"/>
      <c r="Z43" s="21"/>
      <c r="AA43" s="21"/>
      <c r="AB43" s="21"/>
      <c r="AC43" s="21"/>
      <c r="AD43" s="21"/>
      <c r="AE43" s="21"/>
      <c r="AF43" s="22"/>
      <c r="AH43" s="27"/>
      <c r="AI43" s="21"/>
      <c r="AJ43" s="21"/>
      <c r="AK43" s="21"/>
      <c r="AL43" s="21"/>
      <c r="AM43" s="21"/>
      <c r="AN43" s="21"/>
      <c r="AO43" s="21"/>
      <c r="AP43" s="22"/>
      <c r="AR43" s="27"/>
      <c r="AS43" s="21"/>
      <c r="AT43" s="21"/>
      <c r="AU43" s="21"/>
      <c r="AV43" s="21"/>
      <c r="AW43" s="21"/>
      <c r="AX43" s="21"/>
      <c r="AY43" s="21"/>
      <c r="AZ43" s="22"/>
      <c r="BB43" s="27"/>
      <c r="BC43" s="21"/>
      <c r="BD43" s="21"/>
      <c r="BE43" s="21"/>
      <c r="BF43" s="21"/>
      <c r="BG43" s="21"/>
      <c r="BH43" s="21"/>
      <c r="BI43" s="21"/>
      <c r="BJ43" s="22"/>
      <c r="BL43" s="27"/>
      <c r="BM43" s="21"/>
      <c r="BN43" s="21"/>
      <c r="BO43" s="21"/>
      <c r="BP43" s="21"/>
      <c r="BQ43" s="21"/>
      <c r="BR43" s="21"/>
      <c r="BS43" s="21"/>
      <c r="BT43" s="22"/>
      <c r="BV43" s="27"/>
      <c r="BW43" s="21"/>
      <c r="BX43" s="21"/>
      <c r="BY43" s="21"/>
      <c r="BZ43" s="21"/>
      <c r="CA43" s="21"/>
      <c r="CB43" s="21"/>
      <c r="CC43" s="21"/>
      <c r="CD43" s="22"/>
    </row>
    <row r="44" spans="8:82" x14ac:dyDescent="0.3">
      <c r="I44" s="28"/>
    </row>
    <row r="45" spans="8:82" x14ac:dyDescent="0.3">
      <c r="I45" s="28"/>
    </row>
    <row r="46" spans="8:82" x14ac:dyDescent="0.3">
      <c r="I46" s="28"/>
    </row>
    <row r="47" spans="8:82" x14ac:dyDescent="0.3">
      <c r="I47" s="28"/>
    </row>
    <row r="48" spans="8:82" x14ac:dyDescent="0.3">
      <c r="I48" s="28"/>
    </row>
    <row r="49" spans="9:16" x14ac:dyDescent="0.3">
      <c r="I49" s="28"/>
    </row>
    <row r="50" spans="9:16" x14ac:dyDescent="0.3">
      <c r="I50" s="28"/>
    </row>
    <row r="51" spans="9:16" x14ac:dyDescent="0.3">
      <c r="I51" s="28"/>
    </row>
    <row r="52" spans="9:16" x14ac:dyDescent="0.3">
      <c r="I52" s="28"/>
    </row>
    <row r="53" spans="9:16" x14ac:dyDescent="0.3">
      <c r="I53" s="28"/>
    </row>
    <row r="54" spans="9:16" x14ac:dyDescent="0.3">
      <c r="I54" s="28"/>
      <c r="P54" s="1"/>
    </row>
    <row r="55" spans="9:16" x14ac:dyDescent="0.3">
      <c r="I55" s="28"/>
    </row>
    <row r="56" spans="9:16" x14ac:dyDescent="0.3">
      <c r="I56" s="28"/>
    </row>
    <row r="57" spans="9:16" x14ac:dyDescent="0.3">
      <c r="I57" s="28"/>
    </row>
    <row r="58" spans="9:16" x14ac:dyDescent="0.3">
      <c r="I58" s="28"/>
      <c r="P58" s="1"/>
    </row>
    <row r="59" spans="9:16" x14ac:dyDescent="0.3">
      <c r="I59" s="28"/>
    </row>
    <row r="60" spans="9:16" x14ac:dyDescent="0.3">
      <c r="I60" s="28"/>
    </row>
    <row r="61" spans="9:16" x14ac:dyDescent="0.3">
      <c r="I61" s="28"/>
    </row>
    <row r="62" spans="9:16" x14ac:dyDescent="0.3">
      <c r="I62" s="28"/>
    </row>
    <row r="63" spans="9:16" x14ac:dyDescent="0.3">
      <c r="I63" s="28"/>
    </row>
    <row r="64" spans="9:16" x14ac:dyDescent="0.3">
      <c r="I64" s="28"/>
    </row>
    <row r="65" spans="9:9" x14ac:dyDescent="0.3">
      <c r="I65" s="28"/>
    </row>
    <row r="66" spans="9:9" x14ac:dyDescent="0.3">
      <c r="I66" s="28"/>
    </row>
    <row r="67" spans="9:9" x14ac:dyDescent="0.3">
      <c r="I67" s="28"/>
    </row>
    <row r="68" spans="9:9" x14ac:dyDescent="0.3">
      <c r="I68" s="28"/>
    </row>
    <row r="69" spans="9:9" x14ac:dyDescent="0.3">
      <c r="I69" s="28"/>
    </row>
    <row r="70" spans="9:9" x14ac:dyDescent="0.3">
      <c r="I70" s="28"/>
    </row>
    <row r="71" spans="9:9" x14ac:dyDescent="0.3">
      <c r="I71" s="28"/>
    </row>
    <row r="72" spans="9:9" x14ac:dyDescent="0.3">
      <c r="I72" s="28"/>
    </row>
    <row r="73" spans="9:9" x14ac:dyDescent="0.3">
      <c r="I73" s="28"/>
    </row>
    <row r="74" spans="9:9" x14ac:dyDescent="0.3">
      <c r="I74" s="28"/>
    </row>
    <row r="75" spans="9:9" x14ac:dyDescent="0.3">
      <c r="I75" s="28"/>
    </row>
    <row r="76" spans="9:9" x14ac:dyDescent="0.3">
      <c r="I76" s="28"/>
    </row>
    <row r="77" spans="9:9" x14ac:dyDescent="0.3">
      <c r="I77" s="28"/>
    </row>
    <row r="78" spans="9:9" x14ac:dyDescent="0.3">
      <c r="I78" s="28"/>
    </row>
    <row r="79" spans="9:9" x14ac:dyDescent="0.3">
      <c r="I79" s="28"/>
    </row>
    <row r="80" spans="9:9" x14ac:dyDescent="0.3">
      <c r="I80" s="28"/>
    </row>
    <row r="81" spans="9:9" x14ac:dyDescent="0.3">
      <c r="I81" s="28"/>
    </row>
    <row r="82" spans="9:9" x14ac:dyDescent="0.3">
      <c r="I82" s="28"/>
    </row>
    <row r="83" spans="9:9" x14ac:dyDescent="0.3">
      <c r="I83" s="28"/>
    </row>
    <row r="84" spans="9:9" x14ac:dyDescent="0.3">
      <c r="I84" s="28"/>
    </row>
    <row r="85" spans="9:9" x14ac:dyDescent="0.3">
      <c r="I85" s="28"/>
    </row>
    <row r="86" spans="9:9" x14ac:dyDescent="0.3">
      <c r="I86" s="28"/>
    </row>
    <row r="87" spans="9:9" x14ac:dyDescent="0.3">
      <c r="I87" s="28"/>
    </row>
    <row r="88" spans="9:9" x14ac:dyDescent="0.3">
      <c r="I88" s="28"/>
    </row>
    <row r="89" spans="9:9" x14ac:dyDescent="0.3">
      <c r="I89" s="28"/>
    </row>
    <row r="90" spans="9:9" x14ac:dyDescent="0.3">
      <c r="I90" s="28"/>
    </row>
    <row r="91" spans="9:9" x14ac:dyDescent="0.3">
      <c r="I91" s="28"/>
    </row>
    <row r="92" spans="9:9" x14ac:dyDescent="0.3">
      <c r="I92" s="28"/>
    </row>
    <row r="93" spans="9:9" x14ac:dyDescent="0.3">
      <c r="I93" s="28"/>
    </row>
    <row r="94" spans="9:9" x14ac:dyDescent="0.3">
      <c r="I94" s="28"/>
    </row>
    <row r="95" spans="9:9" x14ac:dyDescent="0.3">
      <c r="I95" s="28"/>
    </row>
    <row r="96" spans="9:9" x14ac:dyDescent="0.3">
      <c r="I96" s="28"/>
    </row>
    <row r="97" spans="9:9" x14ac:dyDescent="0.3">
      <c r="I97" s="28"/>
    </row>
    <row r="98" spans="9:9" x14ac:dyDescent="0.3">
      <c r="I98" s="28"/>
    </row>
    <row r="99" spans="9:9" x14ac:dyDescent="0.3">
      <c r="I99" s="28"/>
    </row>
    <row r="100" spans="9:9" x14ac:dyDescent="0.3">
      <c r="I100" s="28"/>
    </row>
    <row r="101" spans="9:9" x14ac:dyDescent="0.3">
      <c r="I101" s="28"/>
    </row>
    <row r="102" spans="9:9" x14ac:dyDescent="0.3">
      <c r="I102" s="28"/>
    </row>
    <row r="103" spans="9:9" x14ac:dyDescent="0.3">
      <c r="I103" s="28"/>
    </row>
    <row r="104" spans="9:9" x14ac:dyDescent="0.3">
      <c r="I104" s="28"/>
    </row>
    <row r="105" spans="9:9" x14ac:dyDescent="0.3">
      <c r="I105" s="28"/>
    </row>
    <row r="106" spans="9:9" x14ac:dyDescent="0.3">
      <c r="I106" s="28"/>
    </row>
    <row r="107" spans="9:9" x14ac:dyDescent="0.3">
      <c r="I107" s="28"/>
    </row>
    <row r="108" spans="9:9" x14ac:dyDescent="0.3">
      <c r="I108" s="28"/>
    </row>
    <row r="109" spans="9:9" x14ac:dyDescent="0.3">
      <c r="I109" s="28"/>
    </row>
    <row r="110" spans="9:9" x14ac:dyDescent="0.3">
      <c r="I110" s="28"/>
    </row>
    <row r="111" spans="9:9" x14ac:dyDescent="0.3">
      <c r="I111" s="28"/>
    </row>
    <row r="112" spans="9:9" x14ac:dyDescent="0.3">
      <c r="I112" s="28"/>
    </row>
    <row r="113" spans="9:9" x14ac:dyDescent="0.3">
      <c r="I113" s="28"/>
    </row>
    <row r="114" spans="9:9" x14ac:dyDescent="0.3">
      <c r="I114" s="28"/>
    </row>
    <row r="115" spans="9:9" x14ac:dyDescent="0.3">
      <c r="I115" s="28"/>
    </row>
    <row r="116" spans="9:9" x14ac:dyDescent="0.3">
      <c r="I116" s="28"/>
    </row>
    <row r="117" spans="9:9" x14ac:dyDescent="0.3">
      <c r="I117" s="28"/>
    </row>
    <row r="118" spans="9:9" x14ac:dyDescent="0.3">
      <c r="I118" s="28"/>
    </row>
    <row r="119" spans="9:9" x14ac:dyDescent="0.3">
      <c r="I119" s="28"/>
    </row>
    <row r="120" spans="9:9" x14ac:dyDescent="0.3">
      <c r="I120" s="28"/>
    </row>
    <row r="121" spans="9:9" x14ac:dyDescent="0.3">
      <c r="I121" s="28"/>
    </row>
    <row r="122" spans="9:9" x14ac:dyDescent="0.3">
      <c r="I122" s="28"/>
    </row>
    <row r="123" spans="9:9" x14ac:dyDescent="0.3">
      <c r="I123" s="28"/>
    </row>
    <row r="124" spans="9:9" x14ac:dyDescent="0.3">
      <c r="I124" s="28"/>
    </row>
    <row r="125" spans="9:9" x14ac:dyDescent="0.3">
      <c r="I125" s="28"/>
    </row>
    <row r="126" spans="9:9" x14ac:dyDescent="0.3">
      <c r="I126" s="28"/>
    </row>
    <row r="127" spans="9:9" x14ac:dyDescent="0.3">
      <c r="I127" s="28"/>
    </row>
    <row r="128" spans="9:9" x14ac:dyDescent="0.3">
      <c r="I128" s="28"/>
    </row>
    <row r="129" spans="9:9" x14ac:dyDescent="0.3">
      <c r="I129" s="28"/>
    </row>
    <row r="130" spans="9:9" x14ac:dyDescent="0.3">
      <c r="I130" s="28"/>
    </row>
    <row r="131" spans="9:9" x14ac:dyDescent="0.3">
      <c r="I131" s="28"/>
    </row>
    <row r="132" spans="9:9" x14ac:dyDescent="0.3">
      <c r="I132" s="28"/>
    </row>
    <row r="133" spans="9:9" x14ac:dyDescent="0.3">
      <c r="I133" s="28"/>
    </row>
    <row r="134" spans="9:9" x14ac:dyDescent="0.3">
      <c r="I134" s="28"/>
    </row>
    <row r="135" spans="9:9" x14ac:dyDescent="0.3">
      <c r="I135" s="28"/>
    </row>
    <row r="136" spans="9:9" x14ac:dyDescent="0.3">
      <c r="I136" s="28"/>
    </row>
    <row r="137" spans="9:9" x14ac:dyDescent="0.3">
      <c r="I137" s="28"/>
    </row>
    <row r="138" spans="9:9" x14ac:dyDescent="0.3">
      <c r="I138" s="28"/>
    </row>
    <row r="139" spans="9:9" x14ac:dyDescent="0.3">
      <c r="I139" s="28"/>
    </row>
    <row r="140" spans="9:9" x14ac:dyDescent="0.3">
      <c r="I140" s="28"/>
    </row>
    <row r="141" spans="9:9" x14ac:dyDescent="0.3">
      <c r="I141" s="28"/>
    </row>
    <row r="142" spans="9:9" x14ac:dyDescent="0.3">
      <c r="I142" s="28"/>
    </row>
    <row r="143" spans="9:9" x14ac:dyDescent="0.3">
      <c r="I143" s="28"/>
    </row>
    <row r="144" spans="9:9" x14ac:dyDescent="0.3">
      <c r="I144" s="28"/>
    </row>
    <row r="145" spans="9:9" x14ac:dyDescent="0.3">
      <c r="I145" s="28"/>
    </row>
    <row r="146" spans="9:9" x14ac:dyDescent="0.3">
      <c r="I146" s="28"/>
    </row>
    <row r="147" spans="9:9" x14ac:dyDescent="0.3">
      <c r="I147" s="28"/>
    </row>
    <row r="148" spans="9:9" x14ac:dyDescent="0.3">
      <c r="I148" s="28"/>
    </row>
    <row r="149" spans="9:9" x14ac:dyDescent="0.3">
      <c r="I149" s="28"/>
    </row>
    <row r="150" spans="9:9" x14ac:dyDescent="0.3">
      <c r="I150" s="28"/>
    </row>
    <row r="151" spans="9:9" x14ac:dyDescent="0.3">
      <c r="I151" s="28"/>
    </row>
    <row r="152" spans="9:9" x14ac:dyDescent="0.3">
      <c r="I152" s="28"/>
    </row>
    <row r="153" spans="9:9" x14ac:dyDescent="0.3">
      <c r="I153" s="28"/>
    </row>
    <row r="154" spans="9:9" x14ac:dyDescent="0.3">
      <c r="I154" s="28"/>
    </row>
    <row r="155" spans="9:9" x14ac:dyDescent="0.3">
      <c r="I155" s="28"/>
    </row>
    <row r="156" spans="9:9" x14ac:dyDescent="0.3">
      <c r="I156" s="28"/>
    </row>
    <row r="157" spans="9:9" x14ac:dyDescent="0.3">
      <c r="I157" s="28"/>
    </row>
    <row r="158" spans="9:9" x14ac:dyDescent="0.3">
      <c r="I158" s="28"/>
    </row>
    <row r="159" spans="9:9" x14ac:dyDescent="0.3">
      <c r="I159" s="28"/>
    </row>
    <row r="160" spans="9:9" x14ac:dyDescent="0.3">
      <c r="I160" s="28"/>
    </row>
  </sheetData>
  <mergeCells count="37">
    <mergeCell ref="D20:E20"/>
    <mergeCell ref="BM3:BS3"/>
    <mergeCell ref="BW3:CC3"/>
    <mergeCell ref="J4:K4"/>
    <mergeCell ref="L4:M4"/>
    <mergeCell ref="N4:O4"/>
    <mergeCell ref="P4:Q4"/>
    <mergeCell ref="R4:S4"/>
    <mergeCell ref="T4:U4"/>
    <mergeCell ref="B2:F3"/>
    <mergeCell ref="I3:U3"/>
    <mergeCell ref="Y3:AE3"/>
    <mergeCell ref="AI3:AO3"/>
    <mergeCell ref="AS3:AY3"/>
    <mergeCell ref="BC3:BI3"/>
    <mergeCell ref="C7:E7"/>
    <mergeCell ref="C16:E16"/>
    <mergeCell ref="C17:E17"/>
    <mergeCell ref="D18:E18"/>
    <mergeCell ref="D19:E19"/>
    <mergeCell ref="Y40:AE40"/>
    <mergeCell ref="D21:E21"/>
    <mergeCell ref="C22:E22"/>
    <mergeCell ref="D23:E23"/>
    <mergeCell ref="D24:E24"/>
    <mergeCell ref="D25:E25"/>
    <mergeCell ref="D26:E26"/>
    <mergeCell ref="C27:E27"/>
    <mergeCell ref="D28:E28"/>
    <mergeCell ref="D29:E29"/>
    <mergeCell ref="D30:E30"/>
    <mergeCell ref="D31:E31"/>
    <mergeCell ref="AI40:AO40"/>
    <mergeCell ref="AS40:AY40"/>
    <mergeCell ref="BC40:BI40"/>
    <mergeCell ref="BM40:BS40"/>
    <mergeCell ref="BW40:CC40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1B8F8-3DF2-498D-A246-B3219013463A}">
  <sheetPr codeName="Sheet3"/>
  <dimension ref="B2:BV160"/>
  <sheetViews>
    <sheetView showGridLines="0" workbookViewId="0">
      <selection activeCell="A34" sqref="A34"/>
    </sheetView>
  </sheetViews>
  <sheetFormatPr defaultRowHeight="14.4" x14ac:dyDescent="0.3"/>
  <cols>
    <col min="1" max="2" width="2.88671875" customWidth="1"/>
    <col min="3" max="5" width="10.33203125" customWidth="1"/>
    <col min="6" max="8" width="2.88671875" customWidth="1"/>
    <col min="9" max="9" width="18.5546875" customWidth="1"/>
    <col min="10" max="19" width="11.33203125" customWidth="1"/>
    <col min="20" max="22" width="2.88671875" customWidth="1"/>
    <col min="23" max="28" width="15.44140625" customWidth="1"/>
    <col min="29" max="31" width="2.88671875" customWidth="1"/>
    <col min="32" max="37" width="15.44140625" customWidth="1"/>
    <col min="38" max="40" width="2.88671875" customWidth="1"/>
    <col min="41" max="46" width="15.44140625" customWidth="1"/>
    <col min="47" max="49" width="2.88671875" customWidth="1"/>
    <col min="50" max="55" width="15.44140625" customWidth="1"/>
    <col min="56" max="58" width="2.88671875" customWidth="1"/>
    <col min="59" max="64" width="15.44140625" customWidth="1"/>
    <col min="65" max="67" width="2.88671875" customWidth="1"/>
    <col min="68" max="73" width="15.44140625" customWidth="1"/>
    <col min="74" max="74" width="2.88671875" customWidth="1"/>
    <col min="75" max="76" width="9.109375" customWidth="1"/>
  </cols>
  <sheetData>
    <row r="2" spans="2:74" x14ac:dyDescent="0.3">
      <c r="B2" s="128" t="str">
        <f>_xll.TR(".SPX;1YMc1;.NDX;.GSPTSE;.RUT","OPEN_PRC;CF_LAST","CH=Fd RH=IN",C8)</f>
        <v>Updated at 12:45:08</v>
      </c>
      <c r="C2" s="129"/>
      <c r="D2" s="129"/>
      <c r="E2" s="129"/>
      <c r="F2" s="130"/>
      <c r="G2" s="2"/>
      <c r="H2" s="23"/>
      <c r="I2" s="64" t="str">
        <f>_xll.RHistory(".SPX;XLI;.NDX;.GSPTSE;.RUT",".Timestamp;.Open;.Close","NBROWS:32 INTERVAL:1D",,"TSREPEAT:NO CH:Fd",I5)</f>
        <v>Updated at 12:09:16</v>
      </c>
      <c r="J2" s="24"/>
      <c r="K2" s="24"/>
      <c r="L2" s="24"/>
      <c r="M2" s="24"/>
      <c r="N2" s="24"/>
      <c r="O2" s="24"/>
      <c r="P2" s="24"/>
      <c r="Q2" s="24"/>
      <c r="R2" s="24"/>
      <c r="S2" s="24"/>
      <c r="T2" s="25"/>
      <c r="V2" s="23"/>
      <c r="W2" s="24"/>
      <c r="X2" s="24"/>
      <c r="Y2" s="24"/>
      <c r="Z2" s="24"/>
      <c r="AA2" s="24"/>
      <c r="AB2" s="24"/>
      <c r="AC2" s="25"/>
      <c r="AE2" s="23"/>
      <c r="AF2" s="24"/>
      <c r="AG2" s="24"/>
      <c r="AH2" s="24"/>
      <c r="AI2" s="24"/>
      <c r="AJ2" s="24"/>
      <c r="AK2" s="24"/>
      <c r="AL2" s="25"/>
      <c r="AN2" s="23"/>
      <c r="AO2" s="24"/>
      <c r="AP2" s="24"/>
      <c r="AQ2" s="24"/>
      <c r="AR2" s="24"/>
      <c r="AS2" s="24"/>
      <c r="AT2" s="24"/>
      <c r="AU2" s="25"/>
      <c r="AW2" s="23"/>
      <c r="AX2" s="24"/>
      <c r="AY2" s="24"/>
      <c r="AZ2" s="24"/>
      <c r="BA2" s="24"/>
      <c r="BB2" s="24"/>
      <c r="BC2" s="24"/>
      <c r="BD2" s="25"/>
      <c r="BF2" s="23"/>
      <c r="BG2" s="24"/>
      <c r="BH2" s="24"/>
      <c r="BI2" s="24"/>
      <c r="BJ2" s="24"/>
      <c r="BK2" s="24"/>
      <c r="BL2" s="24"/>
      <c r="BM2" s="25"/>
      <c r="BO2" s="23"/>
      <c r="BP2" s="24"/>
      <c r="BQ2" s="24"/>
      <c r="BR2" s="24"/>
      <c r="BS2" s="24"/>
      <c r="BT2" s="24"/>
      <c r="BU2" s="24"/>
      <c r="BV2" s="25"/>
    </row>
    <row r="3" spans="2:74" ht="18" x14ac:dyDescent="0.35">
      <c r="B3" s="219"/>
      <c r="C3" s="220"/>
      <c r="D3" s="220"/>
      <c r="E3" s="220"/>
      <c r="F3" s="221"/>
      <c r="G3" s="2"/>
      <c r="H3" s="26"/>
      <c r="I3" s="211" t="s">
        <v>49</v>
      </c>
      <c r="J3" s="212"/>
      <c r="K3" s="212"/>
      <c r="L3" s="212"/>
      <c r="M3" s="212"/>
      <c r="N3" s="212"/>
      <c r="O3" s="212"/>
      <c r="P3" s="212"/>
      <c r="Q3" s="212"/>
      <c r="R3" s="212"/>
      <c r="S3" s="213"/>
      <c r="T3" s="20"/>
      <c r="V3" s="26"/>
      <c r="W3" s="211" t="s">
        <v>23</v>
      </c>
      <c r="X3" s="212"/>
      <c r="Y3" s="212"/>
      <c r="Z3" s="212"/>
      <c r="AA3" s="212"/>
      <c r="AB3" s="213"/>
      <c r="AC3" s="20"/>
      <c r="AE3" s="26"/>
      <c r="AF3" s="214" t="s">
        <v>28</v>
      </c>
      <c r="AG3" s="215"/>
      <c r="AH3" s="215"/>
      <c r="AI3" s="215"/>
      <c r="AJ3" s="215"/>
      <c r="AK3" s="216"/>
      <c r="AL3" s="20"/>
      <c r="AN3" s="26"/>
      <c r="AO3" s="211" t="s">
        <v>29</v>
      </c>
      <c r="AP3" s="212"/>
      <c r="AQ3" s="212"/>
      <c r="AR3" s="212"/>
      <c r="AS3" s="212"/>
      <c r="AT3" s="213"/>
      <c r="AU3" s="20"/>
      <c r="AW3" s="26"/>
      <c r="AX3" s="214" t="s">
        <v>30</v>
      </c>
      <c r="AY3" s="215"/>
      <c r="AZ3" s="215"/>
      <c r="BA3" s="215"/>
      <c r="BB3" s="215"/>
      <c r="BC3" s="216"/>
      <c r="BD3" s="20"/>
      <c r="BF3" s="26"/>
      <c r="BG3" s="211" t="s">
        <v>31</v>
      </c>
      <c r="BH3" s="212"/>
      <c r="BI3" s="212"/>
      <c r="BJ3" s="212"/>
      <c r="BK3" s="212"/>
      <c r="BL3" s="213"/>
      <c r="BM3" s="20"/>
      <c r="BO3" s="26"/>
      <c r="BP3" s="214" t="s">
        <v>32</v>
      </c>
      <c r="BQ3" s="215"/>
      <c r="BR3" s="215"/>
      <c r="BS3" s="215"/>
      <c r="BT3" s="215"/>
      <c r="BU3" s="216"/>
      <c r="BV3" s="20"/>
    </row>
    <row r="4" spans="2:74" x14ac:dyDescent="0.3">
      <c r="G4" s="2"/>
      <c r="H4" s="26"/>
      <c r="I4" s="27"/>
      <c r="J4" s="217" t="s">
        <v>50</v>
      </c>
      <c r="K4" s="217"/>
      <c r="L4" s="217" t="s">
        <v>51</v>
      </c>
      <c r="M4" s="217"/>
      <c r="N4" s="217" t="s">
        <v>52</v>
      </c>
      <c r="O4" s="217"/>
      <c r="P4" s="217" t="s">
        <v>53</v>
      </c>
      <c r="Q4" s="217"/>
      <c r="R4" s="217" t="s">
        <v>54</v>
      </c>
      <c r="S4" s="218"/>
      <c r="T4" s="20"/>
      <c r="V4" s="26"/>
      <c r="W4" s="33" t="s">
        <v>50</v>
      </c>
      <c r="X4" s="34" t="s">
        <v>51</v>
      </c>
      <c r="Y4" s="34" t="s">
        <v>52</v>
      </c>
      <c r="Z4" s="34" t="s">
        <v>53</v>
      </c>
      <c r="AA4" s="34" t="s">
        <v>54</v>
      </c>
      <c r="AB4" s="36" t="s">
        <v>9</v>
      </c>
      <c r="AC4" s="20"/>
      <c r="AE4" s="26"/>
      <c r="AF4" s="33" t="s">
        <v>50</v>
      </c>
      <c r="AG4" s="34" t="s">
        <v>51</v>
      </c>
      <c r="AH4" s="34" t="s">
        <v>52</v>
      </c>
      <c r="AI4" s="34" t="s">
        <v>53</v>
      </c>
      <c r="AJ4" s="34" t="s">
        <v>54</v>
      </c>
      <c r="AK4" s="36" t="s">
        <v>9</v>
      </c>
      <c r="AL4" s="20"/>
      <c r="AN4" s="26"/>
      <c r="AO4" s="33" t="s">
        <v>50</v>
      </c>
      <c r="AP4" s="34" t="s">
        <v>51</v>
      </c>
      <c r="AQ4" s="34" t="s">
        <v>52</v>
      </c>
      <c r="AR4" s="34" t="s">
        <v>53</v>
      </c>
      <c r="AS4" s="34" t="s">
        <v>54</v>
      </c>
      <c r="AT4" s="36" t="s">
        <v>9</v>
      </c>
      <c r="AU4" s="20"/>
      <c r="AW4" s="26"/>
      <c r="AX4" s="33" t="s">
        <v>50</v>
      </c>
      <c r="AY4" s="34" t="s">
        <v>51</v>
      </c>
      <c r="AZ4" s="34" t="s">
        <v>52</v>
      </c>
      <c r="BA4" s="34" t="s">
        <v>53</v>
      </c>
      <c r="BB4" s="34" t="s">
        <v>54</v>
      </c>
      <c r="BC4" s="36" t="s">
        <v>9</v>
      </c>
      <c r="BD4" s="20"/>
      <c r="BF4" s="26"/>
      <c r="BG4" s="33" t="s">
        <v>50</v>
      </c>
      <c r="BH4" s="34" t="s">
        <v>51</v>
      </c>
      <c r="BI4" s="34" t="s">
        <v>52</v>
      </c>
      <c r="BJ4" s="34" t="s">
        <v>53</v>
      </c>
      <c r="BK4" s="34" t="s">
        <v>54</v>
      </c>
      <c r="BL4" s="36" t="s">
        <v>9</v>
      </c>
      <c r="BM4" s="20"/>
      <c r="BO4" s="26"/>
      <c r="BP4" s="33" t="s">
        <v>50</v>
      </c>
      <c r="BQ4" s="34" t="s">
        <v>51</v>
      </c>
      <c r="BR4" s="34" t="s">
        <v>52</v>
      </c>
      <c r="BS4" s="34" t="s">
        <v>53</v>
      </c>
      <c r="BT4" s="34" t="s">
        <v>54</v>
      </c>
      <c r="BU4" s="36" t="s">
        <v>9</v>
      </c>
      <c r="BV4" s="20"/>
    </row>
    <row r="5" spans="2:74" x14ac:dyDescent="0.3">
      <c r="G5" s="2"/>
      <c r="H5" s="26"/>
      <c r="I5" s="110" t="s">
        <v>22</v>
      </c>
      <c r="J5" s="111" t="s">
        <v>201</v>
      </c>
      <c r="K5" s="111" t="s">
        <v>202</v>
      </c>
      <c r="L5" s="111" t="s">
        <v>201</v>
      </c>
      <c r="M5" s="111" t="s">
        <v>202</v>
      </c>
      <c r="N5" s="111" t="s">
        <v>201</v>
      </c>
      <c r="O5" s="111" t="s">
        <v>202</v>
      </c>
      <c r="P5" s="111" t="s">
        <v>201</v>
      </c>
      <c r="Q5" s="111" t="s">
        <v>202</v>
      </c>
      <c r="R5" s="111" t="s">
        <v>201</v>
      </c>
      <c r="S5" s="112" t="s">
        <v>202</v>
      </c>
      <c r="T5" s="20"/>
      <c r="V5" s="26"/>
      <c r="W5" s="26"/>
      <c r="X5" s="19"/>
      <c r="Y5" s="19"/>
      <c r="Z5" s="19"/>
      <c r="AA5" s="19"/>
      <c r="AB5" s="17"/>
      <c r="AC5" s="20"/>
      <c r="AE5" s="26"/>
      <c r="AF5" s="26"/>
      <c r="AG5" s="19"/>
      <c r="AH5" s="19"/>
      <c r="AI5" s="19"/>
      <c r="AJ5" s="19"/>
      <c r="AK5" s="17"/>
      <c r="AL5" s="20"/>
      <c r="AN5" s="26"/>
      <c r="AO5" s="26"/>
      <c r="AP5" s="19"/>
      <c r="AQ5" s="19"/>
      <c r="AR5" s="19"/>
      <c r="AS5" s="19"/>
      <c r="AT5" s="17"/>
      <c r="AU5" s="20"/>
      <c r="AW5" s="26"/>
      <c r="AX5" s="26"/>
      <c r="AY5" s="19"/>
      <c r="AZ5" s="19"/>
      <c r="BA5" s="19"/>
      <c r="BB5" s="19"/>
      <c r="BC5" s="17"/>
      <c r="BD5" s="20"/>
      <c r="BF5" s="26"/>
      <c r="BG5" s="26"/>
      <c r="BH5" s="19"/>
      <c r="BI5" s="19"/>
      <c r="BJ5" s="19"/>
      <c r="BK5" s="19"/>
      <c r="BL5" s="17"/>
      <c r="BM5" s="20"/>
      <c r="BO5" s="26"/>
      <c r="BP5" s="26"/>
      <c r="BQ5" s="19"/>
      <c r="BR5" s="19"/>
      <c r="BS5" s="19"/>
      <c r="BT5" s="19"/>
      <c r="BU5" s="17"/>
      <c r="BV5" s="20"/>
    </row>
    <row r="6" spans="2:74" x14ac:dyDescent="0.3">
      <c r="B6" s="23"/>
      <c r="C6" s="63"/>
      <c r="D6" s="24"/>
      <c r="E6" s="24"/>
      <c r="F6" s="25"/>
      <c r="G6" s="2"/>
      <c r="H6" s="26"/>
      <c r="I6" s="29">
        <v>44803</v>
      </c>
      <c r="J6" s="5">
        <v>4041.25</v>
      </c>
      <c r="K6" s="113">
        <v>3986.16</v>
      </c>
      <c r="L6" s="113">
        <v>95.3</v>
      </c>
      <c r="M6" s="113">
        <v>93.72</v>
      </c>
      <c r="N6" s="5">
        <v>12562.404</v>
      </c>
      <c r="O6" s="5">
        <v>12342.698</v>
      </c>
      <c r="P6" s="5">
        <v>19819.82</v>
      </c>
      <c r="Q6" s="5">
        <v>19512.900000000001</v>
      </c>
      <c r="R6" s="5">
        <v>1889.1573000000001</v>
      </c>
      <c r="S6" s="6">
        <v>1855.5941</v>
      </c>
      <c r="T6" s="20"/>
      <c r="V6" s="26"/>
      <c r="W6" s="37">
        <f t="shared" ref="W6:W36" si="0">IF(OR(K6="",K7=""),"",(K6-K7)/K7)</f>
        <v>-1.102810740805989E-2</v>
      </c>
      <c r="X6" s="38">
        <f t="shared" ref="X6:X36" si="1">IF(OR(M6="",M7=""),"",(M6-M7)/M7)</f>
        <v>-1.4407403512461926E-2</v>
      </c>
      <c r="Y6" s="38">
        <f>IF(OR(O6="",O7=""),"",(O6-O7)/O7)</f>
        <v>-1.134414828454439E-2</v>
      </c>
      <c r="Z6" s="38">
        <f t="shared" ref="Z6:Z36" si="2">IF(OR(Q6="",Q7=""),"",(Q6-Q7)/Q7)</f>
        <v>-1.6294517274547518E-2</v>
      </c>
      <c r="AA6" s="38">
        <f t="shared" ref="AA6:AA36" si="3">IF(OR(S6="",S7=""),"",(S6-S7)/S7)</f>
        <v>-1.4523660403008809E-2</v>
      </c>
      <c r="AB6" s="40">
        <f>IFERROR(AVERAGE(W6:AA6),"")</f>
        <v>-1.3519567376524507E-2</v>
      </c>
      <c r="AC6" s="20"/>
      <c r="AE6" s="26"/>
      <c r="AF6" s="37">
        <f t="shared" ref="AF6:AF36" si="4">IF(OR(K6="",K7=""),"",SQRT(((K6-K7)/K7)^2))</f>
        <v>1.102810740805989E-2</v>
      </c>
      <c r="AG6" s="38">
        <f t="shared" ref="AG6:AG36" si="5">IF(OR(M6="",M7=""),"",SQRT(((M6-M7)/M7)^2))</f>
        <v>1.4407403512461926E-2</v>
      </c>
      <c r="AH6" s="38">
        <f t="shared" ref="AH6:AH36" si="6">IF(OR(O6="",O7=""),"",SQRT(((O6-O7)/O7)^2))</f>
        <v>1.134414828454439E-2</v>
      </c>
      <c r="AI6" s="38">
        <f t="shared" ref="AI6:AI36" si="7">IF(OR(Q6="",Q7=""),"",SQRT(((Q6-Q7)/Q7)^2))</f>
        <v>1.6294517274547518E-2</v>
      </c>
      <c r="AJ6" s="38">
        <f t="shared" ref="AJ6:AJ36" si="8">IF(OR(S6="",S7=""),"",SQRT(((S6-S7)/S7)^2))</f>
        <v>1.4523660403008809E-2</v>
      </c>
      <c r="AK6" s="40">
        <f>IFERROR(AVERAGE(AF6:AJ6),"")</f>
        <v>1.3519567376524507E-2</v>
      </c>
      <c r="AL6" s="20"/>
      <c r="AN6" s="26"/>
      <c r="AO6" s="37">
        <f t="shared" ref="AO6:AO36" si="9">IFERROR((K6-J6)/J6,"")</f>
        <v>-1.3631920816579065E-2</v>
      </c>
      <c r="AP6" s="38">
        <f t="shared" ref="AP6:AP36" si="10">IFERROR((M6-L6)/L6,"")</f>
        <v>-1.6579223504721914E-2</v>
      </c>
      <c r="AQ6" s="38">
        <f>IFERROR((O6-N6)/N6,"")</f>
        <v>-1.7489168474441687E-2</v>
      </c>
      <c r="AR6" s="38">
        <f t="shared" ref="AR6:AR36" si="11">IFERROR((Q6-P6)/P6,"")</f>
        <v>-1.5485508950131649E-2</v>
      </c>
      <c r="AS6" s="38">
        <f t="shared" ref="AS6:AS36" si="12">IFERROR((S6-R6)/R6,"")</f>
        <v>-1.7766228360126524E-2</v>
      </c>
      <c r="AT6" s="40">
        <f t="shared" ref="AT6:AT36" si="13">AVERAGE(AO6:AS6)</f>
        <v>-1.6190410021200165E-2</v>
      </c>
      <c r="AU6" s="20"/>
      <c r="AW6" s="26"/>
      <c r="AX6" s="37">
        <f t="shared" ref="AX6:AX36" si="14">IFERROR(SQRT(((K6-J6)/J6)^2),"")</f>
        <v>1.3631920816579065E-2</v>
      </c>
      <c r="AY6" s="38">
        <f t="shared" ref="AY6:AY36" si="15">IFERROR(SQRT(((M6-L6)/L6)^2),"")</f>
        <v>1.6579223504721914E-2</v>
      </c>
      <c r="AZ6" s="38">
        <f t="shared" ref="AZ6:AZ36" si="16">IFERROR(SQRT(((O6-N6)/N6)^2),"")</f>
        <v>1.7489168474441687E-2</v>
      </c>
      <c r="BA6" s="38">
        <f t="shared" ref="BA6:BA36" si="17">IFERROR(SQRT(((Q6-P6)/P6)^2),"")</f>
        <v>1.5485508950131649E-2</v>
      </c>
      <c r="BB6" s="38">
        <f t="shared" ref="BB6:BB36" si="18">IFERROR(SQRT(((S6-R6)/R6)^2),"")</f>
        <v>1.7766228360126524E-2</v>
      </c>
      <c r="BC6" s="40">
        <f t="shared" ref="BC6:BC36" si="19">AVERAGE(AX6:BB6)</f>
        <v>1.6190410021200165E-2</v>
      </c>
      <c r="BD6" s="20"/>
      <c r="BF6" s="26"/>
      <c r="BG6" s="59">
        <f t="shared" ref="BG6:BG36" si="20">IFERROR(AVERAGE(W6,AO6),"")</f>
        <v>-1.2330014112319477E-2</v>
      </c>
      <c r="BH6" s="49">
        <f t="shared" ref="BH6:BH36" si="21">IFERROR(AVERAGE(X6,AP6),"")</f>
        <v>-1.549331350859192E-2</v>
      </c>
      <c r="BI6" s="49">
        <f t="shared" ref="BI6:BI36" si="22">IFERROR(AVERAGE(Y6,AQ6),"")</f>
        <v>-1.4416658379493038E-2</v>
      </c>
      <c r="BJ6" s="49">
        <f t="shared" ref="BJ6:BJ36" si="23">IFERROR(AVERAGE(Z6,AR6),"")</f>
        <v>-1.5890013112339584E-2</v>
      </c>
      <c r="BK6" s="49">
        <f t="shared" ref="BK6:BK36" si="24">IFERROR(AVERAGE(AA6,AS6),"")</f>
        <v>-1.6144944381567668E-2</v>
      </c>
      <c r="BL6" s="51">
        <f t="shared" ref="BL6:BL36" si="25">AVERAGE(BG6:BK6)</f>
        <v>-1.4854988698862337E-2</v>
      </c>
      <c r="BM6" s="20"/>
      <c r="BO6" s="26"/>
      <c r="BP6" s="59">
        <f t="shared" ref="BP6:BP36" si="26">IFERROR(AVERAGE(AF6,AX6),"")</f>
        <v>1.2330014112319477E-2</v>
      </c>
      <c r="BQ6" s="49">
        <f t="shared" ref="BQ6:BQ36" si="27">IFERROR(AVERAGE(AG6,AY6),"")</f>
        <v>1.549331350859192E-2</v>
      </c>
      <c r="BR6" s="49">
        <f t="shared" ref="BR6:BR36" si="28">IFERROR(AVERAGE(AH6,AZ6),"")</f>
        <v>1.4416658379493038E-2</v>
      </c>
      <c r="BS6" s="49">
        <f t="shared" ref="BS6:BS36" si="29">IFERROR(AVERAGE(AI6,BA6),"")</f>
        <v>1.5890013112339584E-2</v>
      </c>
      <c r="BT6" s="49">
        <f t="shared" ref="BT6:BT36" si="30">IFERROR(AVERAGE(AJ6,BB6),"")</f>
        <v>1.6144944381567668E-2</v>
      </c>
      <c r="BU6" s="51">
        <f t="shared" ref="BU6:BU36" si="31">AVERAGE(BP6:BT6)</f>
        <v>1.4854988698862337E-2</v>
      </c>
      <c r="BV6" s="20"/>
    </row>
    <row r="7" spans="2:74" ht="18" x14ac:dyDescent="0.35">
      <c r="B7" s="26"/>
      <c r="C7" s="134" t="s">
        <v>6</v>
      </c>
      <c r="D7" s="135"/>
      <c r="E7" s="136"/>
      <c r="F7" s="20"/>
      <c r="G7" s="2"/>
      <c r="H7" s="26"/>
      <c r="I7" s="29">
        <v>44802</v>
      </c>
      <c r="J7" s="5">
        <v>4034.58</v>
      </c>
      <c r="K7" s="5">
        <v>4030.61</v>
      </c>
      <c r="L7" s="5">
        <v>94.91</v>
      </c>
      <c r="M7" s="5">
        <v>95.09</v>
      </c>
      <c r="N7" s="5">
        <v>12488.458000000001</v>
      </c>
      <c r="O7" s="5">
        <v>12484.322</v>
      </c>
      <c r="P7" s="5">
        <v>19752.8</v>
      </c>
      <c r="Q7" s="5">
        <v>19836.12</v>
      </c>
      <c r="R7" s="5">
        <v>1880.6262999999999</v>
      </c>
      <c r="S7" s="6">
        <v>1882.9413</v>
      </c>
      <c r="T7" s="20"/>
      <c r="V7" s="26"/>
      <c r="W7" s="37">
        <f t="shared" si="0"/>
        <v>-6.6664037893760762E-3</v>
      </c>
      <c r="X7" s="38">
        <f t="shared" si="1"/>
        <v>-4.5016750418759698E-3</v>
      </c>
      <c r="Y7" s="38">
        <f t="shared" ref="Y7:Y36" si="32">IF(OR(O7="",O8=""),"",(O7-O8)/O8)</f>
        <v>-9.5868630369484349E-3</v>
      </c>
      <c r="Z7" s="38">
        <f t="shared" si="2"/>
        <v>-1.8703495998901988E-3</v>
      </c>
      <c r="AA7" s="38">
        <f t="shared" si="3"/>
        <v>-8.8898456993926952E-3</v>
      </c>
      <c r="AB7" s="40">
        <f t="shared" ref="AB7:AB35" si="33">IFERROR(AVERAGE(W7:AA7),"")</f>
        <v>-6.3030274334966762E-3</v>
      </c>
      <c r="AC7" s="20"/>
      <c r="AE7" s="26"/>
      <c r="AF7" s="37">
        <f t="shared" si="4"/>
        <v>6.6664037893760762E-3</v>
      </c>
      <c r="AG7" s="38">
        <f t="shared" si="5"/>
        <v>4.5016750418759698E-3</v>
      </c>
      <c r="AH7" s="38">
        <f t="shared" si="6"/>
        <v>9.5868630369484349E-3</v>
      </c>
      <c r="AI7" s="38">
        <f t="shared" si="7"/>
        <v>1.8703495998901988E-3</v>
      </c>
      <c r="AJ7" s="38">
        <f t="shared" si="8"/>
        <v>8.8898456993926952E-3</v>
      </c>
      <c r="AK7" s="40">
        <f t="shared" ref="AK7:AK35" si="34">IFERROR(AVERAGE(AF7:AJ7),"")</f>
        <v>6.3030274334966762E-3</v>
      </c>
      <c r="AL7" s="20"/>
      <c r="AN7" s="26"/>
      <c r="AO7" s="37">
        <f t="shared" si="9"/>
        <v>-9.8399337725359279E-4</v>
      </c>
      <c r="AP7" s="38">
        <f t="shared" si="10"/>
        <v>1.8965335581077529E-3</v>
      </c>
      <c r="AQ7" s="38">
        <f t="shared" ref="AQ7:AQ36" si="35">IFERROR((O7-N7)/N7,"")</f>
        <v>-3.3118580372376013E-4</v>
      </c>
      <c r="AR7" s="38">
        <f t="shared" si="11"/>
        <v>4.2181361629743484E-3</v>
      </c>
      <c r="AS7" s="38">
        <f t="shared" si="12"/>
        <v>1.2309728945086298E-3</v>
      </c>
      <c r="AT7" s="40">
        <f t="shared" si="13"/>
        <v>1.2060926869226756E-3</v>
      </c>
      <c r="AU7" s="20"/>
      <c r="AW7" s="26"/>
      <c r="AX7" s="37">
        <f t="shared" si="14"/>
        <v>9.8399337725359279E-4</v>
      </c>
      <c r="AY7" s="38">
        <f t="shared" si="15"/>
        <v>1.8965335581077529E-3</v>
      </c>
      <c r="AZ7" s="38">
        <f t="shared" si="16"/>
        <v>3.3118580372376013E-4</v>
      </c>
      <c r="BA7" s="38">
        <f t="shared" si="17"/>
        <v>4.2181361629743484E-3</v>
      </c>
      <c r="BB7" s="38">
        <f t="shared" si="18"/>
        <v>1.2309728945086298E-3</v>
      </c>
      <c r="BC7" s="40">
        <f t="shared" si="19"/>
        <v>1.7321643593136171E-3</v>
      </c>
      <c r="BD7" s="20"/>
      <c r="BF7" s="26"/>
      <c r="BG7" s="59">
        <f t="shared" si="20"/>
        <v>-3.8251985833148345E-3</v>
      </c>
      <c r="BH7" s="49">
        <f t="shared" si="21"/>
        <v>-1.3025707418841085E-3</v>
      </c>
      <c r="BI7" s="49">
        <f t="shared" si="22"/>
        <v>-4.9590244203360978E-3</v>
      </c>
      <c r="BJ7" s="49">
        <f t="shared" si="23"/>
        <v>1.1738932815420749E-3</v>
      </c>
      <c r="BK7" s="49">
        <f t="shared" si="24"/>
        <v>-3.8294364024420327E-3</v>
      </c>
      <c r="BL7" s="51">
        <f t="shared" si="25"/>
        <v>-2.5484673732869998E-3</v>
      </c>
      <c r="BM7" s="20"/>
      <c r="BO7" s="26"/>
      <c r="BP7" s="59">
        <f t="shared" si="26"/>
        <v>3.8251985833148345E-3</v>
      </c>
      <c r="BQ7" s="49">
        <f t="shared" si="27"/>
        <v>3.1991042999918616E-3</v>
      </c>
      <c r="BR7" s="49">
        <f t="shared" si="28"/>
        <v>4.9590244203360978E-3</v>
      </c>
      <c r="BS7" s="49">
        <f t="shared" si="29"/>
        <v>3.0442428814322735E-3</v>
      </c>
      <c r="BT7" s="49">
        <f t="shared" si="30"/>
        <v>5.0604092969506621E-3</v>
      </c>
      <c r="BU7" s="51">
        <f t="shared" si="31"/>
        <v>4.017595896405146E-3</v>
      </c>
      <c r="BV7" s="20"/>
    </row>
    <row r="8" spans="2:74" x14ac:dyDescent="0.3">
      <c r="B8" s="26"/>
      <c r="C8" s="4"/>
      <c r="D8" s="113" t="s">
        <v>197</v>
      </c>
      <c r="E8" s="115" t="s">
        <v>198</v>
      </c>
      <c r="F8" s="20"/>
      <c r="G8" s="2"/>
      <c r="H8" s="26"/>
      <c r="I8" s="29">
        <v>44799</v>
      </c>
      <c r="J8" s="5">
        <v>4198.74</v>
      </c>
      <c r="K8" s="5">
        <v>4057.66</v>
      </c>
      <c r="L8" s="5">
        <v>99.14</v>
      </c>
      <c r="M8" s="5">
        <v>95.52</v>
      </c>
      <c r="N8" s="5">
        <v>13129.914000000001</v>
      </c>
      <c r="O8" s="5">
        <v>12605.165999999999</v>
      </c>
      <c r="P8" s="5">
        <v>20204.71</v>
      </c>
      <c r="Q8" s="5">
        <v>19873.29</v>
      </c>
      <c r="R8" s="5">
        <v>1965.2321999999999</v>
      </c>
      <c r="S8" s="6">
        <v>1899.8305</v>
      </c>
      <c r="T8" s="20"/>
      <c r="V8" s="26"/>
      <c r="W8" s="37">
        <f t="shared" si="0"/>
        <v>-3.3688010821314951E-2</v>
      </c>
      <c r="X8" s="38">
        <f t="shared" si="1"/>
        <v>-3.4663971702880311E-2</v>
      </c>
      <c r="Y8" s="38">
        <f t="shared" si="32"/>
        <v>-4.096424848536364E-2</v>
      </c>
      <c r="Z8" s="38">
        <f t="shared" si="2"/>
        <v>-1.4824755085428824E-2</v>
      </c>
      <c r="AA8" s="38">
        <f t="shared" si="3"/>
        <v>-3.2985860941038593E-2</v>
      </c>
      <c r="AB8" s="40">
        <f t="shared" si="33"/>
        <v>-3.1425369407205264E-2</v>
      </c>
      <c r="AC8" s="20"/>
      <c r="AE8" s="26"/>
      <c r="AF8" s="37">
        <f t="shared" si="4"/>
        <v>3.3688010821314951E-2</v>
      </c>
      <c r="AG8" s="38">
        <f t="shared" si="5"/>
        <v>3.4663971702880311E-2</v>
      </c>
      <c r="AH8" s="38">
        <f t="shared" si="6"/>
        <v>4.096424848536364E-2</v>
      </c>
      <c r="AI8" s="38">
        <f t="shared" si="7"/>
        <v>1.4824755085428824E-2</v>
      </c>
      <c r="AJ8" s="38">
        <f t="shared" si="8"/>
        <v>3.2985860941038593E-2</v>
      </c>
      <c r="AK8" s="40">
        <f t="shared" si="34"/>
        <v>3.1425369407205264E-2</v>
      </c>
      <c r="AL8" s="20"/>
      <c r="AN8" s="26"/>
      <c r="AO8" s="37">
        <f t="shared" si="9"/>
        <v>-3.360055635738339E-2</v>
      </c>
      <c r="AP8" s="38">
        <f t="shared" si="10"/>
        <v>-3.6514020576961917E-2</v>
      </c>
      <c r="AQ8" s="38">
        <f t="shared" si="35"/>
        <v>-3.9965836790705665E-2</v>
      </c>
      <c r="AR8" s="38">
        <f t="shared" si="11"/>
        <v>-1.6403106008450418E-2</v>
      </c>
      <c r="AS8" s="38">
        <f t="shared" si="12"/>
        <v>-3.3279375332848658E-2</v>
      </c>
      <c r="AT8" s="40">
        <f t="shared" si="13"/>
        <v>-3.1952579013270012E-2</v>
      </c>
      <c r="AU8" s="20"/>
      <c r="AW8" s="26"/>
      <c r="AX8" s="37">
        <f t="shared" si="14"/>
        <v>3.360055635738339E-2</v>
      </c>
      <c r="AY8" s="38">
        <f t="shared" si="15"/>
        <v>3.6514020576961917E-2</v>
      </c>
      <c r="AZ8" s="38">
        <f t="shared" si="16"/>
        <v>3.9965836790705665E-2</v>
      </c>
      <c r="BA8" s="38">
        <f t="shared" si="17"/>
        <v>1.6403106008450418E-2</v>
      </c>
      <c r="BB8" s="38">
        <f t="shared" si="18"/>
        <v>3.3279375332848658E-2</v>
      </c>
      <c r="BC8" s="40">
        <f t="shared" si="19"/>
        <v>3.1952579013270012E-2</v>
      </c>
      <c r="BD8" s="20"/>
      <c r="BF8" s="26"/>
      <c r="BG8" s="59">
        <f t="shared" si="20"/>
        <v>-3.3644283589349171E-2</v>
      </c>
      <c r="BH8" s="49">
        <f t="shared" si="21"/>
        <v>-3.5588996139921114E-2</v>
      </c>
      <c r="BI8" s="49">
        <f t="shared" si="22"/>
        <v>-4.0465042638034653E-2</v>
      </c>
      <c r="BJ8" s="49">
        <f t="shared" si="23"/>
        <v>-1.561393054693962E-2</v>
      </c>
      <c r="BK8" s="49">
        <f t="shared" si="24"/>
        <v>-3.3132618136943626E-2</v>
      </c>
      <c r="BL8" s="51">
        <f t="shared" si="25"/>
        <v>-3.1688974210237641E-2</v>
      </c>
      <c r="BM8" s="20"/>
      <c r="BO8" s="26"/>
      <c r="BP8" s="59">
        <f t="shared" si="26"/>
        <v>3.3644283589349171E-2</v>
      </c>
      <c r="BQ8" s="49">
        <f t="shared" si="27"/>
        <v>3.5588996139921114E-2</v>
      </c>
      <c r="BR8" s="49">
        <f t="shared" si="28"/>
        <v>4.0465042638034653E-2</v>
      </c>
      <c r="BS8" s="49">
        <f t="shared" si="29"/>
        <v>1.561393054693962E-2</v>
      </c>
      <c r="BT8" s="49">
        <f t="shared" si="30"/>
        <v>3.3132618136943626E-2</v>
      </c>
      <c r="BU8" s="51">
        <f t="shared" si="31"/>
        <v>3.1688974210237641E-2</v>
      </c>
      <c r="BV8" s="20"/>
    </row>
    <row r="9" spans="2:74" x14ac:dyDescent="0.3">
      <c r="B9" s="26"/>
      <c r="C9" s="7" t="s">
        <v>55</v>
      </c>
      <c r="D9" s="8">
        <v>4041.25</v>
      </c>
      <c r="E9" s="9">
        <v>3986.1600000000003</v>
      </c>
      <c r="F9" s="20"/>
      <c r="G9" s="2"/>
      <c r="H9" s="26"/>
      <c r="I9" s="29">
        <v>44798</v>
      </c>
      <c r="J9" s="5">
        <v>4153.26</v>
      </c>
      <c r="K9" s="5">
        <v>4199.12</v>
      </c>
      <c r="L9" s="5">
        <v>97.9</v>
      </c>
      <c r="M9" s="5">
        <v>98.95</v>
      </c>
      <c r="N9" s="5">
        <v>12984.735000000001</v>
      </c>
      <c r="O9" s="5">
        <v>13143.583000000001</v>
      </c>
      <c r="P9" s="5">
        <v>20113.11</v>
      </c>
      <c r="Q9" s="5">
        <v>20172.34</v>
      </c>
      <c r="R9" s="5">
        <v>1944.3759</v>
      </c>
      <c r="S9" s="6">
        <v>1964.6357</v>
      </c>
      <c r="T9" s="20"/>
      <c r="V9" s="26"/>
      <c r="W9" s="37">
        <f t="shared" si="0"/>
        <v>1.4091582000449059E-2</v>
      </c>
      <c r="X9" s="38">
        <f t="shared" si="1"/>
        <v>1.5288323414734344E-2</v>
      </c>
      <c r="Y9" s="38">
        <f t="shared" si="32"/>
        <v>1.7473399627059162E-2</v>
      </c>
      <c r="Z9" s="38">
        <f t="shared" si="2"/>
        <v>7.5399398043491071E-3</v>
      </c>
      <c r="AA9" s="38">
        <f t="shared" si="3"/>
        <v>1.5165509637050567E-2</v>
      </c>
      <c r="AB9" s="40">
        <f t="shared" si="33"/>
        <v>1.3911750896728451E-2</v>
      </c>
      <c r="AC9" s="20"/>
      <c r="AE9" s="26"/>
      <c r="AF9" s="37">
        <f t="shared" si="4"/>
        <v>1.4091582000449059E-2</v>
      </c>
      <c r="AG9" s="38">
        <f t="shared" si="5"/>
        <v>1.5288323414734344E-2</v>
      </c>
      <c r="AH9" s="38">
        <f t="shared" si="6"/>
        <v>1.7473399627059162E-2</v>
      </c>
      <c r="AI9" s="38">
        <f t="shared" si="7"/>
        <v>7.5399398043491071E-3</v>
      </c>
      <c r="AJ9" s="38">
        <f t="shared" si="8"/>
        <v>1.5165509637050567E-2</v>
      </c>
      <c r="AK9" s="40">
        <f t="shared" si="34"/>
        <v>1.3911750896728451E-2</v>
      </c>
      <c r="AL9" s="20"/>
      <c r="AN9" s="26"/>
      <c r="AO9" s="37">
        <f t="shared" si="9"/>
        <v>1.1041928509171029E-2</v>
      </c>
      <c r="AP9" s="38">
        <f t="shared" si="10"/>
        <v>1.0725229826353393E-2</v>
      </c>
      <c r="AQ9" s="38">
        <f t="shared" si="35"/>
        <v>1.2233441806860128E-2</v>
      </c>
      <c r="AR9" s="38">
        <f t="shared" si="11"/>
        <v>2.9448454266893364E-3</v>
      </c>
      <c r="AS9" s="38">
        <f t="shared" si="12"/>
        <v>1.0419693023350085E-2</v>
      </c>
      <c r="AT9" s="40">
        <f t="shared" si="13"/>
        <v>9.4730277184847961E-3</v>
      </c>
      <c r="AU9" s="20"/>
      <c r="AW9" s="26"/>
      <c r="AX9" s="37">
        <f t="shared" si="14"/>
        <v>1.1041928509171029E-2</v>
      </c>
      <c r="AY9" s="38">
        <f t="shared" si="15"/>
        <v>1.0725229826353393E-2</v>
      </c>
      <c r="AZ9" s="38">
        <f t="shared" si="16"/>
        <v>1.2233441806860128E-2</v>
      </c>
      <c r="BA9" s="38">
        <f t="shared" si="17"/>
        <v>2.9448454266893364E-3</v>
      </c>
      <c r="BB9" s="38">
        <f t="shared" si="18"/>
        <v>1.0419693023350085E-2</v>
      </c>
      <c r="BC9" s="40">
        <f t="shared" si="19"/>
        <v>9.4730277184847961E-3</v>
      </c>
      <c r="BD9" s="20"/>
      <c r="BF9" s="26"/>
      <c r="BG9" s="59">
        <f t="shared" si="20"/>
        <v>1.2566755254810043E-2</v>
      </c>
      <c r="BH9" s="49">
        <f t="shared" si="21"/>
        <v>1.3006776620543867E-2</v>
      </c>
      <c r="BI9" s="49">
        <f t="shared" si="22"/>
        <v>1.4853420716959645E-2</v>
      </c>
      <c r="BJ9" s="49">
        <f t="shared" si="23"/>
        <v>5.2423926155192218E-3</v>
      </c>
      <c r="BK9" s="49">
        <f t="shared" si="24"/>
        <v>1.2792601330200326E-2</v>
      </c>
      <c r="BL9" s="51">
        <f t="shared" si="25"/>
        <v>1.1692389307606622E-2</v>
      </c>
      <c r="BM9" s="20"/>
      <c r="BO9" s="26"/>
      <c r="BP9" s="59">
        <f t="shared" si="26"/>
        <v>1.2566755254810043E-2</v>
      </c>
      <c r="BQ9" s="49">
        <f t="shared" si="27"/>
        <v>1.3006776620543867E-2</v>
      </c>
      <c r="BR9" s="49">
        <f t="shared" si="28"/>
        <v>1.4853420716959645E-2</v>
      </c>
      <c r="BS9" s="49">
        <f t="shared" si="29"/>
        <v>5.2423926155192218E-3</v>
      </c>
      <c r="BT9" s="49">
        <f t="shared" si="30"/>
        <v>1.2792601330200326E-2</v>
      </c>
      <c r="BU9" s="51">
        <f t="shared" si="31"/>
        <v>1.1692389307606622E-2</v>
      </c>
      <c r="BV9" s="20"/>
    </row>
    <row r="10" spans="2:74" x14ac:dyDescent="0.3">
      <c r="B10" s="26"/>
      <c r="C10" s="10" t="s">
        <v>191</v>
      </c>
      <c r="D10" s="11">
        <v>31792</v>
      </c>
      <c r="E10" s="12">
        <v>31742</v>
      </c>
      <c r="F10" s="20"/>
      <c r="G10" s="2"/>
      <c r="H10" s="26"/>
      <c r="I10" s="29">
        <v>44797</v>
      </c>
      <c r="J10" s="5">
        <v>4126.55</v>
      </c>
      <c r="K10" s="5">
        <v>4140.7700000000004</v>
      </c>
      <c r="L10" s="5">
        <v>97.24</v>
      </c>
      <c r="M10" s="5">
        <v>97.46</v>
      </c>
      <c r="N10" s="5">
        <v>12876.227999999999</v>
      </c>
      <c r="O10" s="5">
        <v>12917.864</v>
      </c>
      <c r="P10" s="5">
        <v>19961.830000000002</v>
      </c>
      <c r="Q10" s="5">
        <v>20021.38</v>
      </c>
      <c r="R10" s="5">
        <v>1918.6485</v>
      </c>
      <c r="S10" s="6">
        <v>1935.2861</v>
      </c>
      <c r="T10" s="20"/>
      <c r="V10" s="26"/>
      <c r="W10" s="37">
        <f t="shared" si="0"/>
        <v>2.9161509713642873E-3</v>
      </c>
      <c r="X10" s="38">
        <f t="shared" si="1"/>
        <v>3.2942145357215688E-3</v>
      </c>
      <c r="Y10" s="38">
        <f t="shared" si="32"/>
        <v>2.8004650596278905E-3</v>
      </c>
      <c r="Z10" s="38">
        <f t="shared" si="2"/>
        <v>1.8028205660647664E-3</v>
      </c>
      <c r="AA10" s="38">
        <f t="shared" si="3"/>
        <v>8.4116191445869348E-3</v>
      </c>
      <c r="AB10" s="40">
        <f t="shared" si="33"/>
        <v>3.8450540554730893E-3</v>
      </c>
      <c r="AC10" s="20"/>
      <c r="AE10" s="26"/>
      <c r="AF10" s="37">
        <f t="shared" si="4"/>
        <v>2.9161509713642873E-3</v>
      </c>
      <c r="AG10" s="38">
        <f t="shared" si="5"/>
        <v>3.2942145357215688E-3</v>
      </c>
      <c r="AH10" s="38">
        <f t="shared" si="6"/>
        <v>2.8004650596278905E-3</v>
      </c>
      <c r="AI10" s="38">
        <f t="shared" si="7"/>
        <v>1.8028205660647664E-3</v>
      </c>
      <c r="AJ10" s="38">
        <f t="shared" si="8"/>
        <v>8.4116191445869348E-3</v>
      </c>
      <c r="AK10" s="40">
        <f t="shared" si="34"/>
        <v>3.8450540554730893E-3</v>
      </c>
      <c r="AL10" s="20"/>
      <c r="AN10" s="26"/>
      <c r="AO10" s="37">
        <f t="shared" si="9"/>
        <v>3.4459778749803718E-3</v>
      </c>
      <c r="AP10" s="38">
        <f t="shared" si="10"/>
        <v>2.2624434389140156E-3</v>
      </c>
      <c r="AQ10" s="38">
        <f t="shared" si="35"/>
        <v>3.2335556655256822E-3</v>
      </c>
      <c r="AR10" s="38">
        <f t="shared" si="11"/>
        <v>2.9831934246509098E-3</v>
      </c>
      <c r="AS10" s="38">
        <f t="shared" si="12"/>
        <v>8.6715206042169892E-3</v>
      </c>
      <c r="AT10" s="40">
        <f t="shared" si="13"/>
        <v>4.1193382016575936E-3</v>
      </c>
      <c r="AU10" s="20"/>
      <c r="AW10" s="26"/>
      <c r="AX10" s="37">
        <f t="shared" si="14"/>
        <v>3.4459778749803718E-3</v>
      </c>
      <c r="AY10" s="38">
        <f t="shared" si="15"/>
        <v>2.2624434389140156E-3</v>
      </c>
      <c r="AZ10" s="38">
        <f t="shared" si="16"/>
        <v>3.2335556655256822E-3</v>
      </c>
      <c r="BA10" s="38">
        <f t="shared" si="17"/>
        <v>2.9831934246509098E-3</v>
      </c>
      <c r="BB10" s="38">
        <f t="shared" si="18"/>
        <v>8.6715206042169892E-3</v>
      </c>
      <c r="BC10" s="40">
        <f t="shared" si="19"/>
        <v>4.1193382016575936E-3</v>
      </c>
      <c r="BD10" s="20"/>
      <c r="BF10" s="26"/>
      <c r="BG10" s="59">
        <f t="shared" si="20"/>
        <v>3.1810644231723296E-3</v>
      </c>
      <c r="BH10" s="49">
        <f t="shared" si="21"/>
        <v>2.7783289873177922E-3</v>
      </c>
      <c r="BI10" s="49">
        <f t="shared" si="22"/>
        <v>3.0170103625767864E-3</v>
      </c>
      <c r="BJ10" s="49">
        <f t="shared" si="23"/>
        <v>2.3930069953578383E-3</v>
      </c>
      <c r="BK10" s="49">
        <f t="shared" si="24"/>
        <v>8.5415698744019629E-3</v>
      </c>
      <c r="BL10" s="51">
        <f t="shared" si="25"/>
        <v>3.9821961285653419E-3</v>
      </c>
      <c r="BM10" s="20"/>
      <c r="BO10" s="26"/>
      <c r="BP10" s="59">
        <f t="shared" si="26"/>
        <v>3.1810644231723296E-3</v>
      </c>
      <c r="BQ10" s="49">
        <f t="shared" si="27"/>
        <v>2.7783289873177922E-3</v>
      </c>
      <c r="BR10" s="49">
        <f t="shared" si="28"/>
        <v>3.0170103625767864E-3</v>
      </c>
      <c r="BS10" s="49">
        <f t="shared" si="29"/>
        <v>2.3930069953578383E-3</v>
      </c>
      <c r="BT10" s="49">
        <f t="shared" si="30"/>
        <v>8.5415698744019629E-3</v>
      </c>
      <c r="BU10" s="51">
        <f t="shared" si="31"/>
        <v>3.9821961285653419E-3</v>
      </c>
      <c r="BV10" s="20"/>
    </row>
    <row r="11" spans="2:74" x14ac:dyDescent="0.3">
      <c r="B11" s="26"/>
      <c r="C11" s="10" t="s">
        <v>56</v>
      </c>
      <c r="D11" s="116">
        <v>0</v>
      </c>
      <c r="E11" s="12">
        <v>12342.698</v>
      </c>
      <c r="F11" s="20"/>
      <c r="G11" s="2"/>
      <c r="H11" s="26"/>
      <c r="I11" s="29">
        <v>44796</v>
      </c>
      <c r="J11" s="5">
        <v>4133.09</v>
      </c>
      <c r="K11" s="5">
        <v>4128.7299999999996</v>
      </c>
      <c r="L11" s="5">
        <v>97</v>
      </c>
      <c r="M11" s="5">
        <v>97.14</v>
      </c>
      <c r="N11" s="5">
        <v>12885.279</v>
      </c>
      <c r="O11" s="5">
        <v>12881.789000000001</v>
      </c>
      <c r="P11" s="5">
        <v>19968.48</v>
      </c>
      <c r="Q11" s="5">
        <v>19985.349999999999</v>
      </c>
      <c r="R11" s="5">
        <v>1920.1318000000001</v>
      </c>
      <c r="S11" s="6">
        <v>1919.143</v>
      </c>
      <c r="T11" s="20"/>
      <c r="V11" s="26"/>
      <c r="W11" s="37">
        <f t="shared" si="0"/>
        <v>-2.2378014446627998E-3</v>
      </c>
      <c r="X11" s="38">
        <f t="shared" si="1"/>
        <v>1.8564356435644268E-3</v>
      </c>
      <c r="Y11" s="38">
        <f t="shared" si="32"/>
        <v>-6.7871488373873895E-4</v>
      </c>
      <c r="Z11" s="38">
        <f t="shared" si="2"/>
        <v>5.2215478209676391E-4</v>
      </c>
      <c r="AA11" s="38">
        <f t="shared" si="3"/>
        <v>1.7746637440760021E-3</v>
      </c>
      <c r="AB11" s="40">
        <f t="shared" si="33"/>
        <v>2.4734756826713075E-4</v>
      </c>
      <c r="AC11" s="20"/>
      <c r="AE11" s="26"/>
      <c r="AF11" s="37">
        <f t="shared" si="4"/>
        <v>2.2378014446627998E-3</v>
      </c>
      <c r="AG11" s="38">
        <f t="shared" si="5"/>
        <v>1.8564356435644268E-3</v>
      </c>
      <c r="AH11" s="38">
        <f t="shared" si="6"/>
        <v>6.7871488373873895E-4</v>
      </c>
      <c r="AI11" s="38">
        <f t="shared" si="7"/>
        <v>5.2215478209676391E-4</v>
      </c>
      <c r="AJ11" s="38">
        <f t="shared" si="8"/>
        <v>1.7746637440760021E-3</v>
      </c>
      <c r="AK11" s="40">
        <f t="shared" si="34"/>
        <v>1.4139540996277462E-3</v>
      </c>
      <c r="AL11" s="20"/>
      <c r="AN11" s="26"/>
      <c r="AO11" s="37">
        <f t="shared" si="9"/>
        <v>-1.0549008127092761E-3</v>
      </c>
      <c r="AP11" s="38">
        <f t="shared" si="10"/>
        <v>1.4432989690721708E-3</v>
      </c>
      <c r="AQ11" s="38">
        <f t="shared" si="35"/>
        <v>-2.708517215653446E-4</v>
      </c>
      <c r="AR11" s="38">
        <f t="shared" si="11"/>
        <v>8.4483145437203944E-4</v>
      </c>
      <c r="AS11" s="38">
        <f t="shared" si="12"/>
        <v>-5.1496464982251884E-4</v>
      </c>
      <c r="AT11" s="40">
        <f t="shared" si="13"/>
        <v>8.9482647869414144E-5</v>
      </c>
      <c r="AU11" s="20"/>
      <c r="AW11" s="26"/>
      <c r="AX11" s="37">
        <f t="shared" si="14"/>
        <v>1.0549008127092761E-3</v>
      </c>
      <c r="AY11" s="38">
        <f t="shared" si="15"/>
        <v>1.4432989690721708E-3</v>
      </c>
      <c r="AZ11" s="38">
        <f t="shared" si="16"/>
        <v>2.708517215653446E-4</v>
      </c>
      <c r="BA11" s="38">
        <f t="shared" si="17"/>
        <v>8.4483145437203944E-4</v>
      </c>
      <c r="BB11" s="38">
        <f t="shared" si="18"/>
        <v>5.1496464982251884E-4</v>
      </c>
      <c r="BC11" s="40">
        <f t="shared" si="19"/>
        <v>8.2576952150827001E-4</v>
      </c>
      <c r="BD11" s="20"/>
      <c r="BF11" s="26"/>
      <c r="BG11" s="59">
        <f t="shared" si="20"/>
        <v>-1.6463511286860378E-3</v>
      </c>
      <c r="BH11" s="49">
        <f t="shared" si="21"/>
        <v>1.6498673063182988E-3</v>
      </c>
      <c r="BI11" s="49">
        <f t="shared" si="22"/>
        <v>-4.7478330265204177E-4</v>
      </c>
      <c r="BJ11" s="49">
        <f t="shared" si="23"/>
        <v>6.8349311823440173E-4</v>
      </c>
      <c r="BK11" s="49">
        <f t="shared" si="24"/>
        <v>6.2984954712674162E-4</v>
      </c>
      <c r="BL11" s="51">
        <f t="shared" si="25"/>
        <v>1.684151080682725E-4</v>
      </c>
      <c r="BM11" s="20"/>
      <c r="BO11" s="26"/>
      <c r="BP11" s="59">
        <f t="shared" si="26"/>
        <v>1.6463511286860378E-3</v>
      </c>
      <c r="BQ11" s="49">
        <f t="shared" si="27"/>
        <v>1.6498673063182988E-3</v>
      </c>
      <c r="BR11" s="49">
        <f t="shared" si="28"/>
        <v>4.7478330265204177E-4</v>
      </c>
      <c r="BS11" s="49">
        <f t="shared" si="29"/>
        <v>6.8349311823440173E-4</v>
      </c>
      <c r="BT11" s="49">
        <f t="shared" si="30"/>
        <v>1.1448141969492604E-3</v>
      </c>
      <c r="BU11" s="51">
        <f t="shared" si="31"/>
        <v>1.1198618105680079E-3</v>
      </c>
      <c r="BV11" s="20"/>
    </row>
    <row r="12" spans="2:74" x14ac:dyDescent="0.3">
      <c r="B12" s="26"/>
      <c r="C12" s="10" t="s">
        <v>57</v>
      </c>
      <c r="D12" s="11">
        <v>0</v>
      </c>
      <c r="E12" s="12">
        <v>19512.900000000001</v>
      </c>
      <c r="F12" s="20"/>
      <c r="G12" s="2"/>
      <c r="H12" s="26"/>
      <c r="I12" s="29">
        <v>44795</v>
      </c>
      <c r="J12" s="5">
        <v>4195.08</v>
      </c>
      <c r="K12" s="5">
        <v>4137.99</v>
      </c>
      <c r="L12" s="5">
        <v>97.63</v>
      </c>
      <c r="M12" s="5">
        <v>96.96</v>
      </c>
      <c r="N12" s="5">
        <v>13056.388000000001</v>
      </c>
      <c r="O12" s="5">
        <v>12890.538</v>
      </c>
      <c r="P12" s="5">
        <v>19917</v>
      </c>
      <c r="Q12" s="5">
        <v>19974.919999999998</v>
      </c>
      <c r="R12" s="5">
        <v>1931.7093</v>
      </c>
      <c r="S12" s="6">
        <v>1915.7431999999999</v>
      </c>
      <c r="T12" s="20"/>
      <c r="V12" s="26"/>
      <c r="W12" s="37">
        <f t="shared" si="0"/>
        <v>-2.1400124867564655E-2</v>
      </c>
      <c r="X12" s="38">
        <f t="shared" si="1"/>
        <v>-1.9020639417240082E-2</v>
      </c>
      <c r="Y12" s="38">
        <f t="shared" si="32"/>
        <v>-2.6607689659539052E-2</v>
      </c>
      <c r="Z12" s="38">
        <f t="shared" si="2"/>
        <v>-6.7852131479790422E-3</v>
      </c>
      <c r="AA12" s="38">
        <f t="shared" si="3"/>
        <v>-2.1254748968514096E-2</v>
      </c>
      <c r="AB12" s="40">
        <f t="shared" si="33"/>
        <v>-1.9013683212167384E-2</v>
      </c>
      <c r="AC12" s="20"/>
      <c r="AE12" s="26"/>
      <c r="AF12" s="37">
        <f t="shared" si="4"/>
        <v>2.1400124867564655E-2</v>
      </c>
      <c r="AG12" s="38">
        <f t="shared" si="5"/>
        <v>1.9020639417240082E-2</v>
      </c>
      <c r="AH12" s="38">
        <f t="shared" si="6"/>
        <v>2.6607689659539052E-2</v>
      </c>
      <c r="AI12" s="38">
        <f t="shared" si="7"/>
        <v>6.7852131479790422E-3</v>
      </c>
      <c r="AJ12" s="38">
        <f t="shared" si="8"/>
        <v>2.1254748968514096E-2</v>
      </c>
      <c r="AK12" s="40">
        <f t="shared" si="34"/>
        <v>1.9013683212167384E-2</v>
      </c>
      <c r="AL12" s="20"/>
      <c r="AN12" s="26"/>
      <c r="AO12" s="37">
        <f t="shared" si="9"/>
        <v>-1.3608798878686497E-2</v>
      </c>
      <c r="AP12" s="38">
        <f t="shared" si="10"/>
        <v>-6.8626446788897033E-3</v>
      </c>
      <c r="AQ12" s="38">
        <f t="shared" si="35"/>
        <v>-1.2702594316284132E-2</v>
      </c>
      <c r="AR12" s="38">
        <f t="shared" si="11"/>
        <v>2.9080684842093816E-3</v>
      </c>
      <c r="AS12" s="38">
        <f t="shared" si="12"/>
        <v>-8.2652705559786328E-3</v>
      </c>
      <c r="AT12" s="40">
        <f t="shared" si="13"/>
        <v>-7.7062479891259169E-3</v>
      </c>
      <c r="AU12" s="20"/>
      <c r="AW12" s="26"/>
      <c r="AX12" s="37">
        <f t="shared" si="14"/>
        <v>1.3608798878686497E-2</v>
      </c>
      <c r="AY12" s="38">
        <f t="shared" si="15"/>
        <v>6.8626446788897033E-3</v>
      </c>
      <c r="AZ12" s="38">
        <f t="shared" si="16"/>
        <v>1.2702594316284132E-2</v>
      </c>
      <c r="BA12" s="38">
        <f t="shared" si="17"/>
        <v>2.9080684842093816E-3</v>
      </c>
      <c r="BB12" s="38">
        <f t="shared" si="18"/>
        <v>8.2652705559786328E-3</v>
      </c>
      <c r="BC12" s="40">
        <f t="shared" si="19"/>
        <v>8.8694753828096693E-3</v>
      </c>
      <c r="BD12" s="20"/>
      <c r="BF12" s="26"/>
      <c r="BG12" s="59">
        <f t="shared" si="20"/>
        <v>-1.7504461873125578E-2</v>
      </c>
      <c r="BH12" s="49">
        <f t="shared" si="21"/>
        <v>-1.2941642048064892E-2</v>
      </c>
      <c r="BI12" s="49">
        <f t="shared" si="22"/>
        <v>-1.9655141987911594E-2</v>
      </c>
      <c r="BJ12" s="49">
        <f t="shared" si="23"/>
        <v>-1.9385723318848303E-3</v>
      </c>
      <c r="BK12" s="49">
        <f t="shared" si="24"/>
        <v>-1.4760009762246364E-2</v>
      </c>
      <c r="BL12" s="51">
        <f t="shared" si="25"/>
        <v>-1.335996560064665E-2</v>
      </c>
      <c r="BM12" s="20"/>
      <c r="BO12" s="26"/>
      <c r="BP12" s="59">
        <f t="shared" si="26"/>
        <v>1.7504461873125578E-2</v>
      </c>
      <c r="BQ12" s="49">
        <f t="shared" si="27"/>
        <v>1.2941642048064892E-2</v>
      </c>
      <c r="BR12" s="49">
        <f t="shared" si="28"/>
        <v>1.9655141987911594E-2</v>
      </c>
      <c r="BS12" s="49">
        <f t="shared" si="29"/>
        <v>4.8466408160942123E-3</v>
      </c>
      <c r="BT12" s="49">
        <f t="shared" si="30"/>
        <v>1.4760009762246364E-2</v>
      </c>
      <c r="BU12" s="51">
        <f t="shared" si="31"/>
        <v>1.3941579297488526E-2</v>
      </c>
      <c r="BV12" s="20"/>
    </row>
    <row r="13" spans="2:74" x14ac:dyDescent="0.3">
      <c r="B13" s="26"/>
      <c r="C13" s="13" t="s">
        <v>58</v>
      </c>
      <c r="D13" s="14">
        <v>1889.1573000000001</v>
      </c>
      <c r="E13" s="61">
        <v>1855.5941</v>
      </c>
      <c r="F13" s="20"/>
      <c r="G13" s="2"/>
      <c r="H13" s="26"/>
      <c r="I13" s="29">
        <v>44792</v>
      </c>
      <c r="J13" s="5">
        <v>4266.3100000000004</v>
      </c>
      <c r="K13" s="5">
        <v>4228.4799999999996</v>
      </c>
      <c r="L13" s="5">
        <v>99.51</v>
      </c>
      <c r="M13" s="5">
        <v>98.84</v>
      </c>
      <c r="N13" s="5">
        <v>13370.245000000001</v>
      </c>
      <c r="O13" s="5">
        <v>13242.901</v>
      </c>
      <c r="P13" s="5">
        <v>20184.88</v>
      </c>
      <c r="Q13" s="5">
        <v>20111.38</v>
      </c>
      <c r="R13" s="5">
        <v>1992.2959000000001</v>
      </c>
      <c r="S13" s="6">
        <v>1957.3461</v>
      </c>
      <c r="T13" s="20"/>
      <c r="V13" s="26"/>
      <c r="W13" s="37">
        <f t="shared" si="0"/>
        <v>-1.2899942573545597E-2</v>
      </c>
      <c r="X13" s="38">
        <f t="shared" si="1"/>
        <v>-1.2883251772695416E-2</v>
      </c>
      <c r="Y13" s="38">
        <f t="shared" si="32"/>
        <v>-1.9479503577338395E-2</v>
      </c>
      <c r="Z13" s="38">
        <f t="shared" si="2"/>
        <v>-7.5986769548248055E-3</v>
      </c>
      <c r="AA13" s="38">
        <f t="shared" si="3"/>
        <v>-2.1683399653336263E-2</v>
      </c>
      <c r="AB13" s="40">
        <f t="shared" si="33"/>
        <v>-1.4908954906348096E-2</v>
      </c>
      <c r="AC13" s="20"/>
      <c r="AE13" s="26"/>
      <c r="AF13" s="37">
        <f t="shared" si="4"/>
        <v>1.2899942573545597E-2</v>
      </c>
      <c r="AG13" s="38">
        <f t="shared" si="5"/>
        <v>1.2883251772695416E-2</v>
      </c>
      <c r="AH13" s="38">
        <f t="shared" si="6"/>
        <v>1.9479503577338395E-2</v>
      </c>
      <c r="AI13" s="38">
        <f t="shared" si="7"/>
        <v>7.5986769548248055E-3</v>
      </c>
      <c r="AJ13" s="38">
        <f t="shared" si="8"/>
        <v>2.1683399653336263E-2</v>
      </c>
      <c r="AK13" s="40">
        <f t="shared" si="34"/>
        <v>1.4908954906348096E-2</v>
      </c>
      <c r="AL13" s="20"/>
      <c r="AN13" s="26"/>
      <c r="AO13" s="37">
        <f t="shared" si="9"/>
        <v>-8.86714748811053E-3</v>
      </c>
      <c r="AP13" s="38">
        <f t="shared" si="10"/>
        <v>-6.7329916591297523E-3</v>
      </c>
      <c r="AQ13" s="38">
        <f t="shared" si="35"/>
        <v>-9.5244327983519343E-3</v>
      </c>
      <c r="AR13" s="38">
        <f t="shared" si="11"/>
        <v>-3.6413394580497877E-3</v>
      </c>
      <c r="AS13" s="38">
        <f t="shared" si="12"/>
        <v>-1.7542474488854841E-2</v>
      </c>
      <c r="AT13" s="40">
        <f t="shared" si="13"/>
        <v>-9.2616771784993675E-3</v>
      </c>
      <c r="AU13" s="20"/>
      <c r="AW13" s="26"/>
      <c r="AX13" s="37">
        <f t="shared" si="14"/>
        <v>8.86714748811053E-3</v>
      </c>
      <c r="AY13" s="38">
        <f t="shared" si="15"/>
        <v>6.7329916591297523E-3</v>
      </c>
      <c r="AZ13" s="38">
        <f t="shared" si="16"/>
        <v>9.5244327983519343E-3</v>
      </c>
      <c r="BA13" s="38">
        <f t="shared" si="17"/>
        <v>3.6413394580497877E-3</v>
      </c>
      <c r="BB13" s="38">
        <f t="shared" si="18"/>
        <v>1.7542474488854841E-2</v>
      </c>
      <c r="BC13" s="40">
        <f t="shared" si="19"/>
        <v>9.2616771784993675E-3</v>
      </c>
      <c r="BD13" s="20"/>
      <c r="BF13" s="26"/>
      <c r="BG13" s="59">
        <f t="shared" si="20"/>
        <v>-1.0883545030828064E-2</v>
      </c>
      <c r="BH13" s="49">
        <f t="shared" si="21"/>
        <v>-9.8081217159125839E-3</v>
      </c>
      <c r="BI13" s="49">
        <f t="shared" si="22"/>
        <v>-1.4501968187845164E-2</v>
      </c>
      <c r="BJ13" s="49">
        <f t="shared" si="23"/>
        <v>-5.6200082064372971E-3</v>
      </c>
      <c r="BK13" s="49">
        <f t="shared" si="24"/>
        <v>-1.961293707109555E-2</v>
      </c>
      <c r="BL13" s="51">
        <f t="shared" si="25"/>
        <v>-1.2085316042423732E-2</v>
      </c>
      <c r="BM13" s="20"/>
      <c r="BO13" s="26"/>
      <c r="BP13" s="59">
        <f t="shared" si="26"/>
        <v>1.0883545030828064E-2</v>
      </c>
      <c r="BQ13" s="49">
        <f t="shared" si="27"/>
        <v>9.8081217159125839E-3</v>
      </c>
      <c r="BR13" s="49">
        <f t="shared" si="28"/>
        <v>1.4501968187845164E-2</v>
      </c>
      <c r="BS13" s="49">
        <f t="shared" si="29"/>
        <v>5.6200082064372971E-3</v>
      </c>
      <c r="BT13" s="49">
        <f t="shared" si="30"/>
        <v>1.961293707109555E-2</v>
      </c>
      <c r="BU13" s="51">
        <f t="shared" si="31"/>
        <v>1.2085316042423732E-2</v>
      </c>
      <c r="BV13" s="20"/>
    </row>
    <row r="14" spans="2:74" x14ac:dyDescent="0.3">
      <c r="B14" s="26"/>
      <c r="C14" s="65"/>
      <c r="D14" s="11"/>
      <c r="E14" s="11"/>
      <c r="F14" s="20"/>
      <c r="G14" s="2"/>
      <c r="H14" s="26"/>
      <c r="I14" s="29">
        <v>44791</v>
      </c>
      <c r="J14" s="5">
        <v>4273.13</v>
      </c>
      <c r="K14" s="5">
        <v>4283.74</v>
      </c>
      <c r="L14" s="5">
        <v>99.91</v>
      </c>
      <c r="M14" s="5">
        <v>100.13</v>
      </c>
      <c r="N14" s="5">
        <v>13474.237999999999</v>
      </c>
      <c r="O14" s="5">
        <v>13505.991</v>
      </c>
      <c r="P14" s="5">
        <v>20230.61</v>
      </c>
      <c r="Q14" s="5">
        <v>20265.37</v>
      </c>
      <c r="R14" s="5">
        <v>1987.8208</v>
      </c>
      <c r="S14" s="6">
        <v>2000.7286999999999</v>
      </c>
      <c r="T14" s="20"/>
      <c r="V14" s="26"/>
      <c r="W14" s="37">
        <f t="shared" si="0"/>
        <v>2.2695154935376874E-3</v>
      </c>
      <c r="X14" s="38">
        <f t="shared" si="1"/>
        <v>4.0108292389450665E-3</v>
      </c>
      <c r="Y14" s="38">
        <f t="shared" si="32"/>
        <v>2.6081488356679916E-3</v>
      </c>
      <c r="Z14" s="38">
        <f t="shared" si="2"/>
        <v>4.158771623828641E-3</v>
      </c>
      <c r="AA14" s="38">
        <f t="shared" si="3"/>
        <v>6.7500649872072882E-3</v>
      </c>
      <c r="AB14" s="40">
        <f t="shared" si="33"/>
        <v>3.9594660358373349E-3</v>
      </c>
      <c r="AC14" s="20"/>
      <c r="AE14" s="26"/>
      <c r="AF14" s="37">
        <f t="shared" si="4"/>
        <v>2.2695154935376874E-3</v>
      </c>
      <c r="AG14" s="38">
        <f t="shared" si="5"/>
        <v>4.0108292389450665E-3</v>
      </c>
      <c r="AH14" s="38">
        <f t="shared" si="6"/>
        <v>2.6081488356679916E-3</v>
      </c>
      <c r="AI14" s="38">
        <f t="shared" si="7"/>
        <v>4.158771623828641E-3</v>
      </c>
      <c r="AJ14" s="38">
        <f t="shared" si="8"/>
        <v>6.7500649872072882E-3</v>
      </c>
      <c r="AK14" s="40">
        <f t="shared" si="34"/>
        <v>3.9594660358373349E-3</v>
      </c>
      <c r="AL14" s="20"/>
      <c r="AN14" s="26"/>
      <c r="AO14" s="37">
        <f t="shared" si="9"/>
        <v>2.4829574574140438E-3</v>
      </c>
      <c r="AP14" s="38">
        <f t="shared" si="10"/>
        <v>2.2019817836052332E-3</v>
      </c>
      <c r="AQ14" s="38">
        <f t="shared" si="35"/>
        <v>2.3565711099952824E-3</v>
      </c>
      <c r="AR14" s="38">
        <f t="shared" si="11"/>
        <v>1.7181884283270943E-3</v>
      </c>
      <c r="AS14" s="38">
        <f t="shared" si="12"/>
        <v>6.4934927735940421E-3</v>
      </c>
      <c r="AT14" s="40">
        <f t="shared" si="13"/>
        <v>3.0506383105871394E-3</v>
      </c>
      <c r="AU14" s="20"/>
      <c r="AW14" s="26"/>
      <c r="AX14" s="37">
        <f t="shared" si="14"/>
        <v>2.4829574574140438E-3</v>
      </c>
      <c r="AY14" s="38">
        <f t="shared" si="15"/>
        <v>2.2019817836052332E-3</v>
      </c>
      <c r="AZ14" s="38">
        <f t="shared" si="16"/>
        <v>2.3565711099952824E-3</v>
      </c>
      <c r="BA14" s="38">
        <f t="shared" si="17"/>
        <v>1.7181884283270943E-3</v>
      </c>
      <c r="BB14" s="38">
        <f t="shared" si="18"/>
        <v>6.4934927735940421E-3</v>
      </c>
      <c r="BC14" s="40">
        <f t="shared" si="19"/>
        <v>3.0506383105871394E-3</v>
      </c>
      <c r="BD14" s="20"/>
      <c r="BF14" s="26"/>
      <c r="BG14" s="59">
        <f t="shared" si="20"/>
        <v>2.3762364754758656E-3</v>
      </c>
      <c r="BH14" s="49">
        <f t="shared" si="21"/>
        <v>3.1064055112751498E-3</v>
      </c>
      <c r="BI14" s="49">
        <f t="shared" si="22"/>
        <v>2.4823599728316373E-3</v>
      </c>
      <c r="BJ14" s="49">
        <f t="shared" si="23"/>
        <v>2.9384800260778676E-3</v>
      </c>
      <c r="BK14" s="49">
        <f t="shared" si="24"/>
        <v>6.6217788804006656E-3</v>
      </c>
      <c r="BL14" s="51">
        <f t="shared" si="25"/>
        <v>3.5050521732122369E-3</v>
      </c>
      <c r="BM14" s="20"/>
      <c r="BO14" s="26"/>
      <c r="BP14" s="59">
        <f t="shared" si="26"/>
        <v>2.3762364754758656E-3</v>
      </c>
      <c r="BQ14" s="49">
        <f t="shared" si="27"/>
        <v>3.1064055112751498E-3</v>
      </c>
      <c r="BR14" s="49">
        <f t="shared" si="28"/>
        <v>2.4823599728316373E-3</v>
      </c>
      <c r="BS14" s="49">
        <f t="shared" si="29"/>
        <v>2.9384800260778676E-3</v>
      </c>
      <c r="BT14" s="49">
        <f t="shared" si="30"/>
        <v>6.6217788804006656E-3</v>
      </c>
      <c r="BU14" s="51">
        <f t="shared" si="31"/>
        <v>3.5050521732122369E-3</v>
      </c>
      <c r="BV14" s="20"/>
    </row>
    <row r="15" spans="2:74" ht="18" x14ac:dyDescent="0.35">
      <c r="B15" s="26"/>
      <c r="C15" s="231" t="s">
        <v>14</v>
      </c>
      <c r="D15" s="232"/>
      <c r="E15" s="233"/>
      <c r="F15" s="20"/>
      <c r="G15" s="2"/>
      <c r="H15" s="26"/>
      <c r="I15" s="29">
        <v>44790</v>
      </c>
      <c r="J15" s="5">
        <v>4280.3999999999996</v>
      </c>
      <c r="K15" s="5">
        <v>4274.04</v>
      </c>
      <c r="L15" s="5">
        <v>99.35</v>
      </c>
      <c r="M15" s="5">
        <v>99.73</v>
      </c>
      <c r="N15" s="5">
        <v>13499.244000000001</v>
      </c>
      <c r="O15" s="5">
        <v>13470.857</v>
      </c>
      <c r="P15" s="5">
        <v>20191.669999999998</v>
      </c>
      <c r="Q15" s="5">
        <v>20181.439999999999</v>
      </c>
      <c r="R15" s="5">
        <v>2008.884</v>
      </c>
      <c r="S15" s="6">
        <v>1987.3142</v>
      </c>
      <c r="T15" s="20"/>
      <c r="V15" s="26"/>
      <c r="W15" s="37">
        <f t="shared" si="0"/>
        <v>-7.2377589891293916E-3</v>
      </c>
      <c r="X15" s="38">
        <f t="shared" si="1"/>
        <v>-7.9578235352630779E-3</v>
      </c>
      <c r="Y15" s="38">
        <f t="shared" si="32"/>
        <v>-1.2053573065614623E-2</v>
      </c>
      <c r="Z15" s="38">
        <f t="shared" si="2"/>
        <v>-4.36754469789558E-3</v>
      </c>
      <c r="AA15" s="38">
        <f t="shared" si="3"/>
        <v>-1.6438860033414941E-2</v>
      </c>
      <c r="AB15" s="40">
        <f t="shared" si="33"/>
        <v>-9.6111120642635214E-3</v>
      </c>
      <c r="AC15" s="20"/>
      <c r="AE15" s="26"/>
      <c r="AF15" s="37">
        <f t="shared" si="4"/>
        <v>7.2377589891293916E-3</v>
      </c>
      <c r="AG15" s="38">
        <f t="shared" si="5"/>
        <v>7.9578235352630779E-3</v>
      </c>
      <c r="AH15" s="38">
        <f t="shared" si="6"/>
        <v>1.2053573065614623E-2</v>
      </c>
      <c r="AI15" s="38">
        <f t="shared" si="7"/>
        <v>4.36754469789558E-3</v>
      </c>
      <c r="AJ15" s="38">
        <f t="shared" si="8"/>
        <v>1.6438860033414941E-2</v>
      </c>
      <c r="AK15" s="40">
        <f t="shared" si="34"/>
        <v>9.6111120642635214E-3</v>
      </c>
      <c r="AL15" s="20"/>
      <c r="AN15" s="26"/>
      <c r="AO15" s="37">
        <f t="shared" si="9"/>
        <v>-1.4858424446312665E-3</v>
      </c>
      <c r="AP15" s="38">
        <f t="shared" si="10"/>
        <v>3.8248616004027147E-3</v>
      </c>
      <c r="AQ15" s="38">
        <f t="shared" si="35"/>
        <v>-2.1028585008168329E-3</v>
      </c>
      <c r="AR15" s="38">
        <f t="shared" si="11"/>
        <v>-5.0664457174664427E-4</v>
      </c>
      <c r="AS15" s="38">
        <f t="shared" si="12"/>
        <v>-1.0737205333906779E-2</v>
      </c>
      <c r="AT15" s="40">
        <f t="shared" si="13"/>
        <v>-2.2015378501397615E-3</v>
      </c>
      <c r="AU15" s="20"/>
      <c r="AW15" s="26"/>
      <c r="AX15" s="37">
        <f t="shared" si="14"/>
        <v>1.4858424446312665E-3</v>
      </c>
      <c r="AY15" s="38">
        <f t="shared" si="15"/>
        <v>3.8248616004027147E-3</v>
      </c>
      <c r="AZ15" s="38">
        <f t="shared" si="16"/>
        <v>2.1028585008168329E-3</v>
      </c>
      <c r="BA15" s="38">
        <f t="shared" si="17"/>
        <v>5.0664457174664427E-4</v>
      </c>
      <c r="BB15" s="38">
        <f t="shared" si="18"/>
        <v>1.0737205333906779E-2</v>
      </c>
      <c r="BC15" s="40">
        <f t="shared" si="19"/>
        <v>3.7314824903008472E-3</v>
      </c>
      <c r="BD15" s="20"/>
      <c r="BF15" s="26"/>
      <c r="BG15" s="59">
        <f t="shared" si="20"/>
        <v>-4.3618007168803293E-3</v>
      </c>
      <c r="BH15" s="49">
        <f t="shared" si="21"/>
        <v>-2.0664809674301819E-3</v>
      </c>
      <c r="BI15" s="49">
        <f t="shared" si="22"/>
        <v>-7.0782157832157281E-3</v>
      </c>
      <c r="BJ15" s="49">
        <f t="shared" si="23"/>
        <v>-2.4370946348211122E-3</v>
      </c>
      <c r="BK15" s="49">
        <f t="shared" si="24"/>
        <v>-1.358803268366086E-2</v>
      </c>
      <c r="BL15" s="51">
        <f t="shared" si="25"/>
        <v>-5.9063249572016427E-3</v>
      </c>
      <c r="BM15" s="20"/>
      <c r="BO15" s="26"/>
      <c r="BP15" s="59">
        <f t="shared" si="26"/>
        <v>4.3618007168803293E-3</v>
      </c>
      <c r="BQ15" s="49">
        <f t="shared" si="27"/>
        <v>5.8913425678328961E-3</v>
      </c>
      <c r="BR15" s="49">
        <f t="shared" si="28"/>
        <v>7.0782157832157281E-3</v>
      </c>
      <c r="BS15" s="49">
        <f t="shared" si="29"/>
        <v>2.4370946348211122E-3</v>
      </c>
      <c r="BT15" s="49">
        <f t="shared" si="30"/>
        <v>1.358803268366086E-2</v>
      </c>
      <c r="BU15" s="51">
        <f t="shared" si="31"/>
        <v>6.6712972772821847E-3</v>
      </c>
      <c r="BV15" s="20"/>
    </row>
    <row r="16" spans="2:74" ht="18" x14ac:dyDescent="0.35">
      <c r="B16" s="26"/>
      <c r="C16" s="222" t="s">
        <v>7</v>
      </c>
      <c r="D16" s="223"/>
      <c r="E16" s="224"/>
      <c r="F16" s="20"/>
      <c r="G16" s="2"/>
      <c r="H16" s="26"/>
      <c r="I16" s="29">
        <v>44789</v>
      </c>
      <c r="J16" s="5">
        <v>4290.46</v>
      </c>
      <c r="K16" s="5">
        <v>4305.2</v>
      </c>
      <c r="L16" s="5">
        <v>99.6</v>
      </c>
      <c r="M16" s="5">
        <v>100.53</v>
      </c>
      <c r="N16" s="5">
        <v>13617.661</v>
      </c>
      <c r="O16" s="5">
        <v>13635.21</v>
      </c>
      <c r="P16" s="5">
        <v>20182.23</v>
      </c>
      <c r="Q16" s="5">
        <v>20269.97</v>
      </c>
      <c r="R16" s="5">
        <v>2018.7352000000001</v>
      </c>
      <c r="S16" s="6">
        <v>2020.5293999999999</v>
      </c>
      <c r="T16" s="20"/>
      <c r="V16" s="26"/>
      <c r="W16" s="37">
        <f t="shared" si="0"/>
        <v>1.8756661407353472E-3</v>
      </c>
      <c r="X16" s="38">
        <f t="shared" si="1"/>
        <v>4.4964028776978701E-3</v>
      </c>
      <c r="Y16" s="38">
        <f t="shared" si="32"/>
        <v>-2.3391804307839044E-3</v>
      </c>
      <c r="Z16" s="38">
        <f t="shared" si="2"/>
        <v>4.4285105497360155E-3</v>
      </c>
      <c r="AA16" s="38">
        <f t="shared" si="3"/>
        <v>-4.0408713757200893E-4</v>
      </c>
      <c r="AB16" s="40">
        <f t="shared" si="33"/>
        <v>1.611462399962664E-3</v>
      </c>
      <c r="AC16" s="20"/>
      <c r="AE16" s="26"/>
      <c r="AF16" s="37">
        <f t="shared" si="4"/>
        <v>1.8756661407353472E-3</v>
      </c>
      <c r="AG16" s="38">
        <f t="shared" si="5"/>
        <v>4.4964028776978701E-3</v>
      </c>
      <c r="AH16" s="38">
        <f t="shared" si="6"/>
        <v>2.3391804307839044E-3</v>
      </c>
      <c r="AI16" s="38">
        <f t="shared" si="7"/>
        <v>4.4285105497360155E-3</v>
      </c>
      <c r="AJ16" s="38">
        <f t="shared" si="8"/>
        <v>4.0408713757200893E-4</v>
      </c>
      <c r="AK16" s="40">
        <f t="shared" si="34"/>
        <v>2.7087694273050292E-3</v>
      </c>
      <c r="AL16" s="20"/>
      <c r="AN16" s="26"/>
      <c r="AO16" s="37">
        <f t="shared" si="9"/>
        <v>3.4355290574902882E-3</v>
      </c>
      <c r="AP16" s="38">
        <f t="shared" si="10"/>
        <v>9.3373493975904311E-3</v>
      </c>
      <c r="AQ16" s="38">
        <f t="shared" si="35"/>
        <v>1.2886941450517141E-3</v>
      </c>
      <c r="AR16" s="38">
        <f t="shared" si="11"/>
        <v>4.3473887672473063E-3</v>
      </c>
      <c r="AS16" s="38">
        <f t="shared" si="12"/>
        <v>8.8877431770140961E-4</v>
      </c>
      <c r="AT16" s="40">
        <f t="shared" si="13"/>
        <v>3.8595471370162296E-3</v>
      </c>
      <c r="AU16" s="20"/>
      <c r="AW16" s="26"/>
      <c r="AX16" s="37">
        <f t="shared" si="14"/>
        <v>3.4355290574902882E-3</v>
      </c>
      <c r="AY16" s="38">
        <f t="shared" si="15"/>
        <v>9.3373493975904311E-3</v>
      </c>
      <c r="AZ16" s="38">
        <f t="shared" si="16"/>
        <v>1.2886941450517141E-3</v>
      </c>
      <c r="BA16" s="38">
        <f t="shared" si="17"/>
        <v>4.3473887672473063E-3</v>
      </c>
      <c r="BB16" s="38">
        <f t="shared" si="18"/>
        <v>8.8877431770140961E-4</v>
      </c>
      <c r="BC16" s="40">
        <f t="shared" si="19"/>
        <v>3.8595471370162296E-3</v>
      </c>
      <c r="BD16" s="20"/>
      <c r="BF16" s="26"/>
      <c r="BG16" s="59">
        <f t="shared" si="20"/>
        <v>2.6555975991128175E-3</v>
      </c>
      <c r="BH16" s="49">
        <f t="shared" si="21"/>
        <v>6.9168761376441502E-3</v>
      </c>
      <c r="BI16" s="49">
        <f t="shared" si="22"/>
        <v>-5.2524314286609515E-4</v>
      </c>
      <c r="BJ16" s="49">
        <f t="shared" si="23"/>
        <v>4.3879496584916609E-3</v>
      </c>
      <c r="BK16" s="49">
        <f t="shared" si="24"/>
        <v>2.4234359006470034E-4</v>
      </c>
      <c r="BL16" s="51">
        <f t="shared" si="25"/>
        <v>2.7355047684894467E-3</v>
      </c>
      <c r="BM16" s="20"/>
      <c r="BO16" s="26"/>
      <c r="BP16" s="59">
        <f t="shared" si="26"/>
        <v>2.6555975991128175E-3</v>
      </c>
      <c r="BQ16" s="49">
        <f t="shared" si="27"/>
        <v>6.9168761376441502E-3</v>
      </c>
      <c r="BR16" s="49">
        <f t="shared" si="28"/>
        <v>1.8139372879178092E-3</v>
      </c>
      <c r="BS16" s="49">
        <f t="shared" si="29"/>
        <v>4.3879496584916609E-3</v>
      </c>
      <c r="BT16" s="49">
        <f t="shared" si="30"/>
        <v>6.4643072763670927E-4</v>
      </c>
      <c r="BU16" s="51">
        <f t="shared" si="31"/>
        <v>3.2841582821606292E-3</v>
      </c>
      <c r="BV16" s="20"/>
    </row>
    <row r="17" spans="2:74" x14ac:dyDescent="0.3">
      <c r="B17" s="26"/>
      <c r="C17" s="16" t="s">
        <v>10</v>
      </c>
      <c r="D17" s="229">
        <f>AB42</f>
        <v>66.551376846547129</v>
      </c>
      <c r="E17" s="230"/>
      <c r="F17" s="20"/>
      <c r="G17" s="2"/>
      <c r="H17" s="26"/>
      <c r="I17" s="29">
        <v>44788</v>
      </c>
      <c r="J17" s="5">
        <v>4269.37</v>
      </c>
      <c r="K17" s="5">
        <v>4297.1400000000003</v>
      </c>
      <c r="L17" s="5">
        <v>99.15</v>
      </c>
      <c r="M17" s="5">
        <v>100.08</v>
      </c>
      <c r="N17" s="5">
        <v>13529.661</v>
      </c>
      <c r="O17" s="5">
        <v>13667.18</v>
      </c>
      <c r="P17" s="5">
        <v>20061.43</v>
      </c>
      <c r="Q17" s="5">
        <v>20180.599999999999</v>
      </c>
      <c r="R17" s="5">
        <v>2007.4103</v>
      </c>
      <c r="S17" s="6">
        <v>2021.3462</v>
      </c>
      <c r="T17" s="20"/>
      <c r="V17" s="26"/>
      <c r="W17" s="37">
        <f t="shared" si="0"/>
        <v>3.969487050687638E-3</v>
      </c>
      <c r="X17" s="38">
        <f t="shared" si="1"/>
        <v>2.4038461538461024E-3</v>
      </c>
      <c r="Y17" s="38">
        <f t="shared" si="32"/>
        <v>7.4678575767190567E-3</v>
      </c>
      <c r="Z17" s="38">
        <f t="shared" si="2"/>
        <v>3.9148039550284921E-5</v>
      </c>
      <c r="AA17" s="38">
        <f t="shared" si="3"/>
        <v>2.3455629457684053E-3</v>
      </c>
      <c r="AB17" s="40">
        <f t="shared" si="33"/>
        <v>3.2451803533142974E-3</v>
      </c>
      <c r="AC17" s="20"/>
      <c r="AE17" s="26"/>
      <c r="AF17" s="37">
        <f t="shared" si="4"/>
        <v>3.969487050687638E-3</v>
      </c>
      <c r="AG17" s="38">
        <f t="shared" si="5"/>
        <v>2.4038461538461024E-3</v>
      </c>
      <c r="AH17" s="38">
        <f t="shared" si="6"/>
        <v>7.4678575767190567E-3</v>
      </c>
      <c r="AI17" s="38">
        <f t="shared" si="7"/>
        <v>3.9148039550284921E-5</v>
      </c>
      <c r="AJ17" s="38">
        <f t="shared" si="8"/>
        <v>2.3455629457684053E-3</v>
      </c>
      <c r="AK17" s="40">
        <f t="shared" si="34"/>
        <v>3.2451803533142974E-3</v>
      </c>
      <c r="AL17" s="20"/>
      <c r="AN17" s="26"/>
      <c r="AO17" s="37">
        <f t="shared" si="9"/>
        <v>6.5044725568410419E-3</v>
      </c>
      <c r="AP17" s="38">
        <f t="shared" si="10"/>
        <v>9.3797276853251899E-3</v>
      </c>
      <c r="AQ17" s="38">
        <f t="shared" si="35"/>
        <v>1.0164260582730065E-2</v>
      </c>
      <c r="AR17" s="38">
        <f t="shared" si="11"/>
        <v>5.9402545082777375E-3</v>
      </c>
      <c r="AS17" s="38">
        <f t="shared" si="12"/>
        <v>6.9422280039112818E-3</v>
      </c>
      <c r="AT17" s="40">
        <f t="shared" si="13"/>
        <v>7.7861886674170638E-3</v>
      </c>
      <c r="AU17" s="20"/>
      <c r="AW17" s="26"/>
      <c r="AX17" s="37">
        <f t="shared" si="14"/>
        <v>6.5044725568410419E-3</v>
      </c>
      <c r="AY17" s="38">
        <f t="shared" si="15"/>
        <v>9.3797276853251899E-3</v>
      </c>
      <c r="AZ17" s="38">
        <f t="shared" si="16"/>
        <v>1.0164260582730065E-2</v>
      </c>
      <c r="BA17" s="38">
        <f t="shared" si="17"/>
        <v>5.9402545082777375E-3</v>
      </c>
      <c r="BB17" s="38">
        <f t="shared" si="18"/>
        <v>6.9422280039112818E-3</v>
      </c>
      <c r="BC17" s="40">
        <f t="shared" si="19"/>
        <v>7.7861886674170638E-3</v>
      </c>
      <c r="BD17" s="20"/>
      <c r="BF17" s="26"/>
      <c r="BG17" s="59">
        <f t="shared" si="20"/>
        <v>5.2369798037643399E-3</v>
      </c>
      <c r="BH17" s="49">
        <f t="shared" si="21"/>
        <v>5.8917869195856459E-3</v>
      </c>
      <c r="BI17" s="49">
        <f t="shared" si="22"/>
        <v>8.8160590797245614E-3</v>
      </c>
      <c r="BJ17" s="49">
        <f t="shared" si="23"/>
        <v>2.9897012739140113E-3</v>
      </c>
      <c r="BK17" s="49">
        <f t="shared" si="24"/>
        <v>4.6438954748398431E-3</v>
      </c>
      <c r="BL17" s="51">
        <f t="shared" si="25"/>
        <v>5.5156845103656801E-3</v>
      </c>
      <c r="BM17" s="20"/>
      <c r="BO17" s="26"/>
      <c r="BP17" s="59">
        <f t="shared" si="26"/>
        <v>5.2369798037643399E-3</v>
      </c>
      <c r="BQ17" s="49">
        <f t="shared" si="27"/>
        <v>5.8917869195856459E-3</v>
      </c>
      <c r="BR17" s="49">
        <f t="shared" si="28"/>
        <v>8.8160590797245614E-3</v>
      </c>
      <c r="BS17" s="49">
        <f t="shared" si="29"/>
        <v>2.9897012739140113E-3</v>
      </c>
      <c r="BT17" s="49">
        <f t="shared" si="30"/>
        <v>4.6438954748398431E-3</v>
      </c>
      <c r="BU17" s="51">
        <f t="shared" si="31"/>
        <v>5.5156845103656801E-3</v>
      </c>
      <c r="BV17" s="20"/>
    </row>
    <row r="18" spans="2:74" x14ac:dyDescent="0.3">
      <c r="B18" s="26"/>
      <c r="C18" s="17" t="s">
        <v>11</v>
      </c>
      <c r="D18" s="227">
        <f>AVERAGE(AK7:AK36)</f>
        <v>1.0564829346378115E-2</v>
      </c>
      <c r="E18" s="228"/>
      <c r="F18" s="20"/>
      <c r="G18" s="2"/>
      <c r="H18" s="26"/>
      <c r="I18" s="29">
        <v>44785</v>
      </c>
      <c r="J18" s="5">
        <v>4225.0200000000004</v>
      </c>
      <c r="K18" s="5">
        <v>4280.1499999999996</v>
      </c>
      <c r="L18" s="5">
        <v>98.81</v>
      </c>
      <c r="M18" s="5">
        <v>99.84</v>
      </c>
      <c r="N18" s="5">
        <v>13384.646000000001</v>
      </c>
      <c r="O18" s="5">
        <v>13565.871999999999</v>
      </c>
      <c r="P18" s="5">
        <v>20051.400000000001</v>
      </c>
      <c r="Q18" s="5">
        <v>20179.810000000001</v>
      </c>
      <c r="R18" s="5">
        <v>1978.7906</v>
      </c>
      <c r="S18" s="6">
        <v>2016.6161</v>
      </c>
      <c r="T18" s="20"/>
      <c r="V18" s="26"/>
      <c r="W18" s="37">
        <f t="shared" si="0"/>
        <v>1.7322396708554285E-2</v>
      </c>
      <c r="X18" s="38">
        <f t="shared" si="1"/>
        <v>1.5046766978446563E-2</v>
      </c>
      <c r="Y18" s="38">
        <f t="shared" si="32"/>
        <v>2.0605348215082274E-2</v>
      </c>
      <c r="Z18" s="38">
        <f t="shared" si="2"/>
        <v>9.40031652851059E-3</v>
      </c>
      <c r="AA18" s="38">
        <f t="shared" si="3"/>
        <v>2.0938385042880994E-2</v>
      </c>
      <c r="AB18" s="40">
        <f t="shared" si="33"/>
        <v>1.6662642694694939E-2</v>
      </c>
      <c r="AC18" s="20"/>
      <c r="AE18" s="26"/>
      <c r="AF18" s="37">
        <f t="shared" si="4"/>
        <v>1.7322396708554285E-2</v>
      </c>
      <c r="AG18" s="38">
        <f t="shared" si="5"/>
        <v>1.5046766978446563E-2</v>
      </c>
      <c r="AH18" s="38">
        <f t="shared" si="6"/>
        <v>2.0605348215082274E-2</v>
      </c>
      <c r="AI18" s="38">
        <f t="shared" si="7"/>
        <v>9.40031652851059E-3</v>
      </c>
      <c r="AJ18" s="38">
        <f t="shared" si="8"/>
        <v>2.0938385042880994E-2</v>
      </c>
      <c r="AK18" s="40">
        <f t="shared" si="34"/>
        <v>1.6662642694694939E-2</v>
      </c>
      <c r="AL18" s="20"/>
      <c r="AN18" s="26"/>
      <c r="AO18" s="37">
        <f t="shared" si="9"/>
        <v>1.3048458942206E-2</v>
      </c>
      <c r="AP18" s="38">
        <f t="shared" si="10"/>
        <v>1.0424046149175196E-2</v>
      </c>
      <c r="AQ18" s="38">
        <f t="shared" si="35"/>
        <v>1.3539842592773745E-2</v>
      </c>
      <c r="AR18" s="38">
        <f t="shared" si="11"/>
        <v>6.4040416130544424E-3</v>
      </c>
      <c r="AS18" s="38">
        <f t="shared" si="12"/>
        <v>1.9115463758519937E-2</v>
      </c>
      <c r="AT18" s="40">
        <f t="shared" si="13"/>
        <v>1.2506370611145864E-2</v>
      </c>
      <c r="AU18" s="20"/>
      <c r="AW18" s="26"/>
      <c r="AX18" s="37">
        <f t="shared" si="14"/>
        <v>1.3048458942206E-2</v>
      </c>
      <c r="AY18" s="38">
        <f t="shared" si="15"/>
        <v>1.0424046149175196E-2</v>
      </c>
      <c r="AZ18" s="38">
        <f t="shared" si="16"/>
        <v>1.3539842592773745E-2</v>
      </c>
      <c r="BA18" s="38">
        <f t="shared" si="17"/>
        <v>6.4040416130544424E-3</v>
      </c>
      <c r="BB18" s="38">
        <f t="shared" si="18"/>
        <v>1.9115463758519937E-2</v>
      </c>
      <c r="BC18" s="40">
        <f t="shared" si="19"/>
        <v>1.2506370611145864E-2</v>
      </c>
      <c r="BD18" s="20"/>
      <c r="BF18" s="26"/>
      <c r="BG18" s="59">
        <f t="shared" si="20"/>
        <v>1.5185427825380142E-2</v>
      </c>
      <c r="BH18" s="49">
        <f t="shared" si="21"/>
        <v>1.2735406563810879E-2</v>
      </c>
      <c r="BI18" s="49">
        <f t="shared" si="22"/>
        <v>1.7072595403928009E-2</v>
      </c>
      <c r="BJ18" s="49">
        <f t="shared" si="23"/>
        <v>7.9021790707825158E-3</v>
      </c>
      <c r="BK18" s="49">
        <f t="shared" si="24"/>
        <v>2.0026924400700467E-2</v>
      </c>
      <c r="BL18" s="51">
        <f t="shared" si="25"/>
        <v>1.4584506652920404E-2</v>
      </c>
      <c r="BM18" s="20"/>
      <c r="BO18" s="26"/>
      <c r="BP18" s="59">
        <f t="shared" si="26"/>
        <v>1.5185427825380142E-2</v>
      </c>
      <c r="BQ18" s="49">
        <f t="shared" si="27"/>
        <v>1.2735406563810879E-2</v>
      </c>
      <c r="BR18" s="49">
        <f t="shared" si="28"/>
        <v>1.7072595403928009E-2</v>
      </c>
      <c r="BS18" s="49">
        <f t="shared" si="29"/>
        <v>7.9021790707825158E-3</v>
      </c>
      <c r="BT18" s="49">
        <f t="shared" si="30"/>
        <v>2.0026924400700467E-2</v>
      </c>
      <c r="BU18" s="51">
        <f t="shared" si="31"/>
        <v>1.4584506652920404E-2</v>
      </c>
      <c r="BV18" s="20"/>
    </row>
    <row r="19" spans="2:74" x14ac:dyDescent="0.3">
      <c r="B19" s="26"/>
      <c r="C19" s="17" t="s">
        <v>12</v>
      </c>
      <c r="D19" s="227">
        <f>_xlfn.STDEV.P(AK7:AK36)</f>
        <v>8.1585374949558771E-3</v>
      </c>
      <c r="E19" s="228"/>
      <c r="F19" s="20"/>
      <c r="G19" s="2"/>
      <c r="H19" s="26"/>
      <c r="I19" s="29">
        <v>44784</v>
      </c>
      <c r="J19" s="5">
        <v>4227.3999999999996</v>
      </c>
      <c r="K19" s="5">
        <v>4207.2700000000004</v>
      </c>
      <c r="L19" s="5">
        <v>98.48</v>
      </c>
      <c r="M19" s="5">
        <v>98.36</v>
      </c>
      <c r="N19" s="5">
        <v>13471.028</v>
      </c>
      <c r="O19" s="5">
        <v>13291.986000000001</v>
      </c>
      <c r="P19" s="5">
        <v>20014.23</v>
      </c>
      <c r="Q19" s="5">
        <v>19991.88</v>
      </c>
      <c r="R19" s="5">
        <v>1981.9345000000001</v>
      </c>
      <c r="S19" s="6">
        <v>1975.2574</v>
      </c>
      <c r="T19" s="20"/>
      <c r="V19" s="26"/>
      <c r="W19" s="37">
        <f t="shared" si="0"/>
        <v>-7.0542296876172029E-4</v>
      </c>
      <c r="X19" s="38">
        <f t="shared" si="1"/>
        <v>5.3147996729353639E-3</v>
      </c>
      <c r="Y19" s="38">
        <f t="shared" si="32"/>
        <v>-6.4533509100281813E-3</v>
      </c>
      <c r="Z19" s="38">
        <f t="shared" si="2"/>
        <v>5.3273820598876559E-3</v>
      </c>
      <c r="AA19" s="38">
        <f t="shared" si="3"/>
        <v>3.0512142498194681E-3</v>
      </c>
      <c r="AB19" s="40">
        <f t="shared" si="33"/>
        <v>1.3069244207705173E-3</v>
      </c>
      <c r="AC19" s="20"/>
      <c r="AE19" s="26"/>
      <c r="AF19" s="37">
        <f t="shared" si="4"/>
        <v>7.0542296876172029E-4</v>
      </c>
      <c r="AG19" s="38">
        <f t="shared" si="5"/>
        <v>5.3147996729353639E-3</v>
      </c>
      <c r="AH19" s="38">
        <f t="shared" si="6"/>
        <v>6.4533509100281813E-3</v>
      </c>
      <c r="AI19" s="38">
        <f t="shared" si="7"/>
        <v>5.3273820598876559E-3</v>
      </c>
      <c r="AJ19" s="38">
        <f t="shared" si="8"/>
        <v>3.0512142498194681E-3</v>
      </c>
      <c r="AK19" s="40">
        <f t="shared" si="34"/>
        <v>4.1704339722864773E-3</v>
      </c>
      <c r="AL19" s="20"/>
      <c r="AN19" s="26"/>
      <c r="AO19" s="37">
        <f t="shared" si="9"/>
        <v>-4.7617921180865786E-3</v>
      </c>
      <c r="AP19" s="38">
        <f t="shared" si="10"/>
        <v>-1.2185215272136935E-3</v>
      </c>
      <c r="AQ19" s="38">
        <f t="shared" si="35"/>
        <v>-1.3290893612573551E-2</v>
      </c>
      <c r="AR19" s="38">
        <f t="shared" si="11"/>
        <v>-1.1167054640622469E-3</v>
      </c>
      <c r="AS19" s="38">
        <f t="shared" si="12"/>
        <v>-3.3689811646147282E-3</v>
      </c>
      <c r="AT19" s="40">
        <f t="shared" si="13"/>
        <v>-4.7513787773101595E-3</v>
      </c>
      <c r="AU19" s="20"/>
      <c r="AW19" s="26"/>
      <c r="AX19" s="37">
        <f t="shared" si="14"/>
        <v>4.7617921180865786E-3</v>
      </c>
      <c r="AY19" s="38">
        <f t="shared" si="15"/>
        <v>1.2185215272136935E-3</v>
      </c>
      <c r="AZ19" s="38">
        <f t="shared" si="16"/>
        <v>1.3290893612573551E-2</v>
      </c>
      <c r="BA19" s="38">
        <f t="shared" si="17"/>
        <v>1.1167054640622469E-3</v>
      </c>
      <c r="BB19" s="38">
        <f t="shared" si="18"/>
        <v>3.3689811646147282E-3</v>
      </c>
      <c r="BC19" s="40">
        <f t="shared" si="19"/>
        <v>4.7513787773101595E-3</v>
      </c>
      <c r="BD19" s="20"/>
      <c r="BF19" s="26"/>
      <c r="BG19" s="59">
        <f t="shared" si="20"/>
        <v>-2.7336075434241493E-3</v>
      </c>
      <c r="BH19" s="49">
        <f t="shared" si="21"/>
        <v>2.0481390728608355E-3</v>
      </c>
      <c r="BI19" s="49">
        <f t="shared" si="22"/>
        <v>-9.8721222613008669E-3</v>
      </c>
      <c r="BJ19" s="49">
        <f t="shared" si="23"/>
        <v>2.1053382979127045E-3</v>
      </c>
      <c r="BK19" s="49">
        <f t="shared" si="24"/>
        <v>-1.5888345739763004E-4</v>
      </c>
      <c r="BL19" s="51">
        <f t="shared" si="25"/>
        <v>-1.7222271782698212E-3</v>
      </c>
      <c r="BM19" s="20"/>
      <c r="BO19" s="26"/>
      <c r="BP19" s="59">
        <f t="shared" si="26"/>
        <v>2.7336075434241493E-3</v>
      </c>
      <c r="BQ19" s="49">
        <f t="shared" si="27"/>
        <v>3.2666606000745285E-3</v>
      </c>
      <c r="BR19" s="49">
        <f t="shared" si="28"/>
        <v>9.8721222613008669E-3</v>
      </c>
      <c r="BS19" s="49">
        <f t="shared" si="29"/>
        <v>3.2220437619749514E-3</v>
      </c>
      <c r="BT19" s="49">
        <f t="shared" si="30"/>
        <v>3.2100977072170981E-3</v>
      </c>
      <c r="BU19" s="51">
        <f t="shared" si="31"/>
        <v>4.4609063747983197E-3</v>
      </c>
      <c r="BV19" s="20"/>
    </row>
    <row r="20" spans="2:74" x14ac:dyDescent="0.3">
      <c r="B20" s="26"/>
      <c r="C20" s="18" t="s">
        <v>13</v>
      </c>
      <c r="D20" s="225">
        <f>(AK42-D18)/D19</f>
        <v>8158.5809015036939</v>
      </c>
      <c r="E20" s="226"/>
      <c r="F20" s="20"/>
      <c r="G20" s="2"/>
      <c r="H20" s="26"/>
      <c r="I20" s="29">
        <v>44783</v>
      </c>
      <c r="J20" s="5">
        <v>4181.0200000000004</v>
      </c>
      <c r="K20" s="5">
        <v>4210.24</v>
      </c>
      <c r="L20" s="5">
        <v>97.26</v>
      </c>
      <c r="M20" s="5">
        <v>97.84</v>
      </c>
      <c r="N20" s="5">
        <v>13330.656000000001</v>
      </c>
      <c r="O20" s="5">
        <v>13378.321</v>
      </c>
      <c r="P20" s="5">
        <v>19743.64</v>
      </c>
      <c r="Q20" s="5">
        <v>19885.939999999999</v>
      </c>
      <c r="R20" s="5">
        <v>1935.7660000000001</v>
      </c>
      <c r="S20" s="6">
        <v>1969.2488000000001</v>
      </c>
      <c r="T20" s="20"/>
      <c r="V20" s="26"/>
      <c r="W20" s="37">
        <f t="shared" si="0"/>
        <v>2.1290634013103677E-2</v>
      </c>
      <c r="X20" s="38">
        <f t="shared" si="1"/>
        <v>2.1934405682055659E-2</v>
      </c>
      <c r="Y20" s="38">
        <f t="shared" si="32"/>
        <v>2.8455666114321199E-2</v>
      </c>
      <c r="Z20" s="38">
        <f t="shared" si="2"/>
        <v>1.5713315252090295E-2</v>
      </c>
      <c r="AA20" s="38">
        <f t="shared" si="3"/>
        <v>2.9461945903564973E-2</v>
      </c>
      <c r="AB20" s="40">
        <f t="shared" si="33"/>
        <v>2.3371193393027161E-2</v>
      </c>
      <c r="AC20" s="20"/>
      <c r="AE20" s="26"/>
      <c r="AF20" s="37">
        <f t="shared" si="4"/>
        <v>2.1290634013103677E-2</v>
      </c>
      <c r="AG20" s="38">
        <f t="shared" si="5"/>
        <v>2.1934405682055659E-2</v>
      </c>
      <c r="AH20" s="38">
        <f t="shared" si="6"/>
        <v>2.8455666114321199E-2</v>
      </c>
      <c r="AI20" s="38">
        <f t="shared" si="7"/>
        <v>1.5713315252090295E-2</v>
      </c>
      <c r="AJ20" s="38">
        <f t="shared" si="8"/>
        <v>2.9461945903564973E-2</v>
      </c>
      <c r="AK20" s="40">
        <f t="shared" si="34"/>
        <v>2.3371193393027161E-2</v>
      </c>
      <c r="AL20" s="20"/>
      <c r="AN20" s="26"/>
      <c r="AO20" s="37">
        <f t="shared" si="9"/>
        <v>6.9887252392955169E-3</v>
      </c>
      <c r="AP20" s="38">
        <f t="shared" si="10"/>
        <v>5.9633970799917568E-3</v>
      </c>
      <c r="AQ20" s="38">
        <f t="shared" si="35"/>
        <v>3.575592979070126E-3</v>
      </c>
      <c r="AR20" s="38">
        <f t="shared" si="11"/>
        <v>7.2073842513335571E-3</v>
      </c>
      <c r="AS20" s="38">
        <f t="shared" si="12"/>
        <v>1.7296925351514593E-2</v>
      </c>
      <c r="AT20" s="40">
        <f t="shared" si="13"/>
        <v>8.2064049802411092E-3</v>
      </c>
      <c r="AU20" s="20"/>
      <c r="AW20" s="26"/>
      <c r="AX20" s="37">
        <f t="shared" si="14"/>
        <v>6.9887252392955169E-3</v>
      </c>
      <c r="AY20" s="38">
        <f t="shared" si="15"/>
        <v>5.9633970799917568E-3</v>
      </c>
      <c r="AZ20" s="38">
        <f t="shared" si="16"/>
        <v>3.575592979070126E-3</v>
      </c>
      <c r="BA20" s="38">
        <f t="shared" si="17"/>
        <v>7.2073842513335571E-3</v>
      </c>
      <c r="BB20" s="38">
        <f t="shared" si="18"/>
        <v>1.7296925351514593E-2</v>
      </c>
      <c r="BC20" s="40">
        <f t="shared" si="19"/>
        <v>8.2064049802411092E-3</v>
      </c>
      <c r="BD20" s="20"/>
      <c r="BF20" s="26"/>
      <c r="BG20" s="59">
        <f t="shared" si="20"/>
        <v>1.4139679626199598E-2</v>
      </c>
      <c r="BH20" s="49">
        <f t="shared" si="21"/>
        <v>1.3948901381023709E-2</v>
      </c>
      <c r="BI20" s="49">
        <f t="shared" si="22"/>
        <v>1.6015629546695664E-2</v>
      </c>
      <c r="BJ20" s="49">
        <f t="shared" si="23"/>
        <v>1.1460349751711927E-2</v>
      </c>
      <c r="BK20" s="49">
        <f t="shared" si="24"/>
        <v>2.3379435627539781E-2</v>
      </c>
      <c r="BL20" s="51">
        <f t="shared" si="25"/>
        <v>1.5788799186634134E-2</v>
      </c>
      <c r="BM20" s="20"/>
      <c r="BO20" s="26"/>
      <c r="BP20" s="59">
        <f t="shared" si="26"/>
        <v>1.4139679626199598E-2</v>
      </c>
      <c r="BQ20" s="49">
        <f t="shared" si="27"/>
        <v>1.3948901381023709E-2</v>
      </c>
      <c r="BR20" s="49">
        <f t="shared" si="28"/>
        <v>1.6015629546695664E-2</v>
      </c>
      <c r="BS20" s="49">
        <f t="shared" si="29"/>
        <v>1.1460349751711927E-2</v>
      </c>
      <c r="BT20" s="49">
        <f t="shared" si="30"/>
        <v>2.3379435627539781E-2</v>
      </c>
      <c r="BU20" s="51">
        <f t="shared" si="31"/>
        <v>1.5788799186634134E-2</v>
      </c>
      <c r="BV20" s="20"/>
    </row>
    <row r="21" spans="2:74" ht="18" x14ac:dyDescent="0.35">
      <c r="B21" s="26"/>
      <c r="C21" s="222" t="s">
        <v>8</v>
      </c>
      <c r="D21" s="223"/>
      <c r="E21" s="224"/>
      <c r="F21" s="20"/>
      <c r="G21" s="2"/>
      <c r="H21" s="26"/>
      <c r="I21" s="29">
        <v>44782</v>
      </c>
      <c r="J21" s="5">
        <v>4133.1099999999997</v>
      </c>
      <c r="K21" s="5">
        <v>4122.47</v>
      </c>
      <c r="L21" s="5">
        <v>96.08</v>
      </c>
      <c r="M21" s="5">
        <v>95.74</v>
      </c>
      <c r="N21" s="5">
        <v>13064.244000000001</v>
      </c>
      <c r="O21" s="5">
        <v>13008.165000000001</v>
      </c>
      <c r="P21" s="5">
        <v>19693.59</v>
      </c>
      <c r="Q21" s="5">
        <v>19578.3</v>
      </c>
      <c r="R21" s="5">
        <v>1937.2478000000001</v>
      </c>
      <c r="S21" s="6">
        <v>1912.8913</v>
      </c>
      <c r="T21" s="20"/>
      <c r="V21" s="26"/>
      <c r="W21" s="37">
        <f t="shared" si="0"/>
        <v>-4.248730694724266E-3</v>
      </c>
      <c r="X21" s="38">
        <f t="shared" si="1"/>
        <v>-3.6424185659278646E-3</v>
      </c>
      <c r="Y21" s="38">
        <f t="shared" si="32"/>
        <v>-1.1474591731190096E-2</v>
      </c>
      <c r="Z21" s="38">
        <f t="shared" si="2"/>
        <v>-4.6199204135201934E-3</v>
      </c>
      <c r="AA21" s="38">
        <f t="shared" si="3"/>
        <v>-1.4585935668019917E-2</v>
      </c>
      <c r="AB21" s="40">
        <f t="shared" si="33"/>
        <v>-7.7143194146764666E-3</v>
      </c>
      <c r="AC21" s="20"/>
      <c r="AE21" s="26"/>
      <c r="AF21" s="37">
        <f t="shared" si="4"/>
        <v>4.248730694724266E-3</v>
      </c>
      <c r="AG21" s="38">
        <f t="shared" si="5"/>
        <v>3.6424185659278646E-3</v>
      </c>
      <c r="AH21" s="38">
        <f t="shared" si="6"/>
        <v>1.1474591731190096E-2</v>
      </c>
      <c r="AI21" s="38">
        <f t="shared" si="7"/>
        <v>4.6199204135201934E-3</v>
      </c>
      <c r="AJ21" s="38">
        <f t="shared" si="8"/>
        <v>1.4585935668019917E-2</v>
      </c>
      <c r="AK21" s="40">
        <f t="shared" si="34"/>
        <v>7.7143194146764666E-3</v>
      </c>
      <c r="AL21" s="20"/>
      <c r="AN21" s="26"/>
      <c r="AO21" s="37">
        <f t="shared" si="9"/>
        <v>-2.574332645392796E-3</v>
      </c>
      <c r="AP21" s="38">
        <f t="shared" si="10"/>
        <v>-3.5387177352206849E-3</v>
      </c>
      <c r="AQ21" s="38">
        <f t="shared" si="35"/>
        <v>-4.2925560790199359E-3</v>
      </c>
      <c r="AR21" s="38">
        <f t="shared" si="11"/>
        <v>-5.8541891041704874E-3</v>
      </c>
      <c r="AS21" s="38">
        <f t="shared" si="12"/>
        <v>-1.2572733338502227E-2</v>
      </c>
      <c r="AT21" s="40">
        <f t="shared" si="13"/>
        <v>-5.7665057804612259E-3</v>
      </c>
      <c r="AU21" s="20"/>
      <c r="AW21" s="26"/>
      <c r="AX21" s="37">
        <f t="shared" si="14"/>
        <v>2.574332645392796E-3</v>
      </c>
      <c r="AY21" s="38">
        <f t="shared" si="15"/>
        <v>3.5387177352206849E-3</v>
      </c>
      <c r="AZ21" s="38">
        <f t="shared" si="16"/>
        <v>4.2925560790199359E-3</v>
      </c>
      <c r="BA21" s="38">
        <f t="shared" si="17"/>
        <v>5.8541891041704874E-3</v>
      </c>
      <c r="BB21" s="38">
        <f t="shared" si="18"/>
        <v>1.2572733338502227E-2</v>
      </c>
      <c r="BC21" s="40">
        <f t="shared" si="19"/>
        <v>5.7665057804612259E-3</v>
      </c>
      <c r="BD21" s="20"/>
      <c r="BF21" s="26"/>
      <c r="BG21" s="59">
        <f t="shared" si="20"/>
        <v>-3.411531670058531E-3</v>
      </c>
      <c r="BH21" s="49">
        <f t="shared" si="21"/>
        <v>-3.590568150574275E-3</v>
      </c>
      <c r="BI21" s="49">
        <f t="shared" si="22"/>
        <v>-7.8835739051050166E-3</v>
      </c>
      <c r="BJ21" s="49">
        <f t="shared" si="23"/>
        <v>-5.2370547588453404E-3</v>
      </c>
      <c r="BK21" s="49">
        <f t="shared" si="24"/>
        <v>-1.3579334503261072E-2</v>
      </c>
      <c r="BL21" s="51">
        <f t="shared" si="25"/>
        <v>-6.7404125975688471E-3</v>
      </c>
      <c r="BM21" s="20"/>
      <c r="BO21" s="26"/>
      <c r="BP21" s="59">
        <f t="shared" si="26"/>
        <v>3.411531670058531E-3</v>
      </c>
      <c r="BQ21" s="49">
        <f t="shared" si="27"/>
        <v>3.590568150574275E-3</v>
      </c>
      <c r="BR21" s="49">
        <f t="shared" si="28"/>
        <v>7.8835739051050166E-3</v>
      </c>
      <c r="BS21" s="49">
        <f t="shared" si="29"/>
        <v>5.2370547588453404E-3</v>
      </c>
      <c r="BT21" s="49">
        <f t="shared" si="30"/>
        <v>1.3579334503261072E-2</v>
      </c>
      <c r="BU21" s="51">
        <f t="shared" si="31"/>
        <v>6.7404125975688471E-3</v>
      </c>
      <c r="BV21" s="20"/>
    </row>
    <row r="22" spans="2:74" x14ac:dyDescent="0.3">
      <c r="B22" s="26"/>
      <c r="C22" s="16" t="s">
        <v>10</v>
      </c>
      <c r="D22" s="229">
        <f>AT42</f>
        <v>66.402025749475129</v>
      </c>
      <c r="E22" s="230"/>
      <c r="F22" s="20"/>
      <c r="G22" s="2"/>
      <c r="H22" s="26"/>
      <c r="I22" s="29">
        <v>44781</v>
      </c>
      <c r="J22" s="5">
        <v>4155.93</v>
      </c>
      <c r="K22" s="5">
        <v>4140.0600000000004</v>
      </c>
      <c r="L22" s="5">
        <v>96.87</v>
      </c>
      <c r="M22" s="5">
        <v>96.09</v>
      </c>
      <c r="N22" s="5">
        <v>13227.088</v>
      </c>
      <c r="O22" s="5">
        <v>13159.161</v>
      </c>
      <c r="P22" s="5">
        <v>19666.86</v>
      </c>
      <c r="Q22" s="5">
        <v>19669.169999999998</v>
      </c>
      <c r="R22" s="5">
        <v>1928.4081000000001</v>
      </c>
      <c r="S22" s="6">
        <v>1941.2056</v>
      </c>
      <c r="T22" s="20"/>
      <c r="V22" s="26"/>
      <c r="W22" s="37">
        <f t="shared" si="0"/>
        <v>-1.2375789770792654E-3</v>
      </c>
      <c r="X22" s="38">
        <f t="shared" si="1"/>
        <v>-3.1210986267167225E-4</v>
      </c>
      <c r="Y22" s="38">
        <f t="shared" si="32"/>
        <v>-3.6744497070342829E-3</v>
      </c>
      <c r="Z22" s="38">
        <f t="shared" si="2"/>
        <v>2.4994737547609129E-3</v>
      </c>
      <c r="AA22" s="38">
        <f t="shared" si="3"/>
        <v>1.0085055139547338E-2</v>
      </c>
      <c r="AB22" s="40">
        <f t="shared" si="33"/>
        <v>1.472078069504606E-3</v>
      </c>
      <c r="AC22" s="20"/>
      <c r="AE22" s="26"/>
      <c r="AF22" s="37">
        <f t="shared" si="4"/>
        <v>1.2375789770792654E-3</v>
      </c>
      <c r="AG22" s="38">
        <f t="shared" si="5"/>
        <v>3.1210986267167225E-4</v>
      </c>
      <c r="AH22" s="38">
        <f t="shared" si="6"/>
        <v>3.6744497070342829E-3</v>
      </c>
      <c r="AI22" s="38">
        <f t="shared" si="7"/>
        <v>2.4994737547609129E-3</v>
      </c>
      <c r="AJ22" s="38">
        <f t="shared" si="8"/>
        <v>1.0085055139547338E-2</v>
      </c>
      <c r="AK22" s="40">
        <f t="shared" si="34"/>
        <v>3.5617334882186943E-3</v>
      </c>
      <c r="AL22" s="20"/>
      <c r="AN22" s="26"/>
      <c r="AO22" s="37">
        <f t="shared" si="9"/>
        <v>-3.8186398712201338E-3</v>
      </c>
      <c r="AP22" s="38">
        <f t="shared" si="10"/>
        <v>-8.0520284917931367E-3</v>
      </c>
      <c r="AQ22" s="38">
        <f t="shared" si="35"/>
        <v>-5.1354462902189566E-3</v>
      </c>
      <c r="AR22" s="38">
        <f t="shared" si="11"/>
        <v>1.1745647246167775E-4</v>
      </c>
      <c r="AS22" s="38">
        <f t="shared" si="12"/>
        <v>6.63630276184792E-3</v>
      </c>
      <c r="AT22" s="40">
        <f t="shared" si="13"/>
        <v>-2.0504710837845256E-3</v>
      </c>
      <c r="AU22" s="20"/>
      <c r="AW22" s="26"/>
      <c r="AX22" s="37">
        <f t="shared" si="14"/>
        <v>3.8186398712201338E-3</v>
      </c>
      <c r="AY22" s="38">
        <f t="shared" si="15"/>
        <v>8.0520284917931367E-3</v>
      </c>
      <c r="AZ22" s="38">
        <f t="shared" si="16"/>
        <v>5.1354462902189566E-3</v>
      </c>
      <c r="BA22" s="38">
        <f t="shared" si="17"/>
        <v>1.1745647246167775E-4</v>
      </c>
      <c r="BB22" s="38">
        <f t="shared" si="18"/>
        <v>6.63630276184792E-3</v>
      </c>
      <c r="BC22" s="40">
        <f t="shared" si="19"/>
        <v>4.7519747775083649E-3</v>
      </c>
      <c r="BD22" s="20"/>
      <c r="BF22" s="26"/>
      <c r="BG22" s="59">
        <f t="shared" si="20"/>
        <v>-2.5281094241496995E-3</v>
      </c>
      <c r="BH22" s="49">
        <f t="shared" si="21"/>
        <v>-4.1820691772324042E-3</v>
      </c>
      <c r="BI22" s="49">
        <f t="shared" si="22"/>
        <v>-4.40494799862662E-3</v>
      </c>
      <c r="BJ22" s="49">
        <f t="shared" si="23"/>
        <v>1.3084651136112953E-3</v>
      </c>
      <c r="BK22" s="49">
        <f t="shared" si="24"/>
        <v>8.3606789506976281E-3</v>
      </c>
      <c r="BL22" s="51">
        <f t="shared" si="25"/>
        <v>-2.8919650713995977E-4</v>
      </c>
      <c r="BM22" s="20"/>
      <c r="BO22" s="26"/>
      <c r="BP22" s="59">
        <f t="shared" si="26"/>
        <v>2.5281094241496995E-3</v>
      </c>
      <c r="BQ22" s="49">
        <f t="shared" si="27"/>
        <v>4.1820691772324042E-3</v>
      </c>
      <c r="BR22" s="49">
        <f t="shared" si="28"/>
        <v>4.40494799862662E-3</v>
      </c>
      <c r="BS22" s="49">
        <f t="shared" si="29"/>
        <v>1.3084651136112953E-3</v>
      </c>
      <c r="BT22" s="49">
        <f t="shared" si="30"/>
        <v>8.3606789506976281E-3</v>
      </c>
      <c r="BU22" s="51">
        <f t="shared" si="31"/>
        <v>4.156854132863529E-3</v>
      </c>
      <c r="BV22" s="20"/>
    </row>
    <row r="23" spans="2:74" x14ac:dyDescent="0.3">
      <c r="B23" s="26"/>
      <c r="C23" s="17" t="s">
        <v>11</v>
      </c>
      <c r="D23" s="227">
        <f>AVERAGE(BC7:BC36)</f>
        <v>8.3625365419186005E-3</v>
      </c>
      <c r="E23" s="228"/>
      <c r="F23" s="20"/>
      <c r="G23" s="2"/>
      <c r="H23" s="26"/>
      <c r="I23" s="29">
        <v>44778</v>
      </c>
      <c r="J23" s="5">
        <v>4115.87</v>
      </c>
      <c r="K23" s="5">
        <v>4145.1899999999996</v>
      </c>
      <c r="L23" s="5">
        <v>94.99</v>
      </c>
      <c r="M23" s="5">
        <v>96.12</v>
      </c>
      <c r="N23" s="5">
        <v>13107.446</v>
      </c>
      <c r="O23" s="5">
        <v>13207.691999999999</v>
      </c>
      <c r="P23" s="5">
        <v>19471.25</v>
      </c>
      <c r="Q23" s="5">
        <v>19620.13</v>
      </c>
      <c r="R23" s="5">
        <v>1887.5381</v>
      </c>
      <c r="S23" s="6">
        <v>1921.8239000000001</v>
      </c>
      <c r="T23" s="20"/>
      <c r="V23" s="26"/>
      <c r="W23" s="37">
        <f t="shared" si="0"/>
        <v>-1.6257460367924393E-3</v>
      </c>
      <c r="X23" s="38">
        <f t="shared" si="1"/>
        <v>1.5629884338856485E-3</v>
      </c>
      <c r="Y23" s="38">
        <f t="shared" si="32"/>
        <v>-7.7641560866652101E-3</v>
      </c>
      <c r="Z23" s="38">
        <f t="shared" si="2"/>
        <v>2.201047757985893E-3</v>
      </c>
      <c r="AA23" s="38">
        <f t="shared" si="3"/>
        <v>8.0607665614592927E-3</v>
      </c>
      <c r="AB23" s="40">
        <f t="shared" si="33"/>
        <v>4.8698012597463684E-4</v>
      </c>
      <c r="AC23" s="20"/>
      <c r="AE23" s="26"/>
      <c r="AF23" s="37">
        <f t="shared" si="4"/>
        <v>1.6257460367924393E-3</v>
      </c>
      <c r="AG23" s="38">
        <f t="shared" si="5"/>
        <v>1.5629884338856485E-3</v>
      </c>
      <c r="AH23" s="38">
        <f t="shared" si="6"/>
        <v>7.7641560866652101E-3</v>
      </c>
      <c r="AI23" s="38">
        <f t="shared" si="7"/>
        <v>2.201047757985893E-3</v>
      </c>
      <c r="AJ23" s="38">
        <f t="shared" si="8"/>
        <v>8.0607665614592927E-3</v>
      </c>
      <c r="AK23" s="40">
        <f t="shared" si="34"/>
        <v>4.2429409753576963E-3</v>
      </c>
      <c r="AL23" s="20"/>
      <c r="AN23" s="26"/>
      <c r="AO23" s="37">
        <f t="shared" si="9"/>
        <v>7.1236457905618274E-3</v>
      </c>
      <c r="AP23" s="38">
        <f t="shared" si="10"/>
        <v>1.1895989051479205E-2</v>
      </c>
      <c r="AQ23" s="38">
        <f t="shared" si="35"/>
        <v>7.6480193013954961E-3</v>
      </c>
      <c r="AR23" s="38">
        <f t="shared" si="11"/>
        <v>7.6461449573089054E-3</v>
      </c>
      <c r="AS23" s="38">
        <f t="shared" si="12"/>
        <v>1.8164295597529984E-2</v>
      </c>
      <c r="AT23" s="40">
        <f t="shared" si="13"/>
        <v>1.0495618939655085E-2</v>
      </c>
      <c r="AU23" s="20"/>
      <c r="AW23" s="26"/>
      <c r="AX23" s="37">
        <f t="shared" si="14"/>
        <v>7.1236457905618274E-3</v>
      </c>
      <c r="AY23" s="38">
        <f t="shared" si="15"/>
        <v>1.1895989051479205E-2</v>
      </c>
      <c r="AZ23" s="38">
        <f t="shared" si="16"/>
        <v>7.6480193013954961E-3</v>
      </c>
      <c r="BA23" s="38">
        <f t="shared" si="17"/>
        <v>7.6461449573089054E-3</v>
      </c>
      <c r="BB23" s="38">
        <f t="shared" si="18"/>
        <v>1.8164295597529984E-2</v>
      </c>
      <c r="BC23" s="40">
        <f t="shared" si="19"/>
        <v>1.0495618939655085E-2</v>
      </c>
      <c r="BD23" s="20"/>
      <c r="BF23" s="26"/>
      <c r="BG23" s="59">
        <f t="shared" si="20"/>
        <v>2.7489498768846939E-3</v>
      </c>
      <c r="BH23" s="49">
        <f t="shared" si="21"/>
        <v>6.7294887426824273E-3</v>
      </c>
      <c r="BI23" s="49">
        <f t="shared" si="22"/>
        <v>-5.8068392634857014E-5</v>
      </c>
      <c r="BJ23" s="49">
        <f t="shared" si="23"/>
        <v>4.9235963576473992E-3</v>
      </c>
      <c r="BK23" s="49">
        <f t="shared" si="24"/>
        <v>1.3112531079494638E-2</v>
      </c>
      <c r="BL23" s="51">
        <f t="shared" si="25"/>
        <v>5.4912995328148615E-3</v>
      </c>
      <c r="BM23" s="20"/>
      <c r="BO23" s="26"/>
      <c r="BP23" s="59">
        <f t="shared" si="26"/>
        <v>4.3746959136771336E-3</v>
      </c>
      <c r="BQ23" s="49">
        <f t="shared" si="27"/>
        <v>6.7294887426824273E-3</v>
      </c>
      <c r="BR23" s="49">
        <f t="shared" si="28"/>
        <v>7.7060876940303526E-3</v>
      </c>
      <c r="BS23" s="49">
        <f t="shared" si="29"/>
        <v>4.9235963576473992E-3</v>
      </c>
      <c r="BT23" s="49">
        <f t="shared" si="30"/>
        <v>1.3112531079494638E-2</v>
      </c>
      <c r="BU23" s="51">
        <f t="shared" si="31"/>
        <v>7.3692799575063904E-3</v>
      </c>
      <c r="BV23" s="20"/>
    </row>
    <row r="24" spans="2:74" x14ac:dyDescent="0.3">
      <c r="B24" s="26"/>
      <c r="C24" s="17" t="s">
        <v>12</v>
      </c>
      <c r="D24" s="227">
        <f>_xlfn.STDEV.P(BC7:BC36)</f>
        <v>6.1201168318891254E-3</v>
      </c>
      <c r="E24" s="228"/>
      <c r="F24" s="20"/>
      <c r="G24" s="2"/>
      <c r="H24" s="26"/>
      <c r="I24" s="29">
        <v>44777</v>
      </c>
      <c r="J24" s="5">
        <v>4154.8500000000004</v>
      </c>
      <c r="K24" s="5">
        <v>4151.9399999999996</v>
      </c>
      <c r="L24" s="5">
        <v>95.64</v>
      </c>
      <c r="M24" s="5">
        <v>95.97</v>
      </c>
      <c r="N24" s="5">
        <v>13253.773999999999</v>
      </c>
      <c r="O24" s="5">
        <v>13311.040999999999</v>
      </c>
      <c r="P24" s="5">
        <v>19573.12</v>
      </c>
      <c r="Q24" s="5">
        <v>19577.04</v>
      </c>
      <c r="R24" s="5">
        <v>1908.5151000000001</v>
      </c>
      <c r="S24" s="6">
        <v>1906.4564</v>
      </c>
      <c r="T24" s="20"/>
      <c r="V24" s="26"/>
      <c r="W24" s="37">
        <f t="shared" si="0"/>
        <v>-7.7734484990998507E-4</v>
      </c>
      <c r="X24" s="38">
        <f t="shared" si="1"/>
        <v>3.6603221083454747E-3</v>
      </c>
      <c r="Y24" s="38">
        <f t="shared" si="32"/>
        <v>4.3598333059060596E-3</v>
      </c>
      <c r="Z24" s="38">
        <f t="shared" si="2"/>
        <v>1.5911232716360629E-3</v>
      </c>
      <c r="AA24" s="38">
        <f t="shared" si="3"/>
        <v>-1.2933455279785311E-3</v>
      </c>
      <c r="AB24" s="40">
        <f t="shared" si="33"/>
        <v>1.5081176615998162E-3</v>
      </c>
      <c r="AC24" s="20"/>
      <c r="AE24" s="26"/>
      <c r="AF24" s="37">
        <f t="shared" si="4"/>
        <v>7.7734484990998507E-4</v>
      </c>
      <c r="AG24" s="38">
        <f t="shared" si="5"/>
        <v>3.6603221083454747E-3</v>
      </c>
      <c r="AH24" s="38">
        <f t="shared" si="6"/>
        <v>4.3598333059060596E-3</v>
      </c>
      <c r="AI24" s="38">
        <f t="shared" si="7"/>
        <v>1.5911232716360629E-3</v>
      </c>
      <c r="AJ24" s="38">
        <f t="shared" si="8"/>
        <v>1.2933455279785311E-3</v>
      </c>
      <c r="AK24" s="40">
        <f t="shared" si="34"/>
        <v>2.3363938127552225E-3</v>
      </c>
      <c r="AL24" s="20"/>
      <c r="AN24" s="26"/>
      <c r="AO24" s="37">
        <f t="shared" si="9"/>
        <v>-7.0038629553431859E-4</v>
      </c>
      <c r="AP24" s="38">
        <f t="shared" si="10"/>
        <v>3.4504391468004841E-3</v>
      </c>
      <c r="AQ24" s="38">
        <f t="shared" si="35"/>
        <v>4.3208070395647181E-3</v>
      </c>
      <c r="AR24" s="38">
        <f t="shared" si="11"/>
        <v>2.0027466239423719E-4</v>
      </c>
      <c r="AS24" s="38">
        <f t="shared" si="12"/>
        <v>-1.0786920155884774E-3</v>
      </c>
      <c r="AT24" s="40">
        <f t="shared" si="13"/>
        <v>1.2384885075273286E-3</v>
      </c>
      <c r="AU24" s="20"/>
      <c r="AW24" s="26"/>
      <c r="AX24" s="37">
        <f t="shared" si="14"/>
        <v>7.0038629553431859E-4</v>
      </c>
      <c r="AY24" s="38">
        <f t="shared" si="15"/>
        <v>3.4504391468004841E-3</v>
      </c>
      <c r="AZ24" s="38">
        <f t="shared" si="16"/>
        <v>4.3208070395647181E-3</v>
      </c>
      <c r="BA24" s="38">
        <f t="shared" si="17"/>
        <v>2.0027466239423719E-4</v>
      </c>
      <c r="BB24" s="38">
        <f t="shared" si="18"/>
        <v>1.0786920155884774E-3</v>
      </c>
      <c r="BC24" s="40">
        <f t="shared" si="19"/>
        <v>1.9501198319764469E-3</v>
      </c>
      <c r="BD24" s="20"/>
      <c r="BF24" s="26"/>
      <c r="BG24" s="59">
        <f t="shared" si="20"/>
        <v>-7.3886557272215183E-4</v>
      </c>
      <c r="BH24" s="49">
        <f t="shared" si="21"/>
        <v>3.5553806275729792E-3</v>
      </c>
      <c r="BI24" s="49">
        <f t="shared" si="22"/>
        <v>4.3403201727353884E-3</v>
      </c>
      <c r="BJ24" s="49">
        <f t="shared" si="23"/>
        <v>8.9569896701515003E-4</v>
      </c>
      <c r="BK24" s="49">
        <f t="shared" si="24"/>
        <v>-1.1860187717835043E-3</v>
      </c>
      <c r="BL24" s="51">
        <f t="shared" si="25"/>
        <v>1.3733030845635725E-3</v>
      </c>
      <c r="BM24" s="20"/>
      <c r="BO24" s="26"/>
      <c r="BP24" s="59">
        <f t="shared" si="26"/>
        <v>7.3886557272215183E-4</v>
      </c>
      <c r="BQ24" s="49">
        <f t="shared" si="27"/>
        <v>3.5553806275729792E-3</v>
      </c>
      <c r="BR24" s="49">
        <f t="shared" si="28"/>
        <v>4.3403201727353884E-3</v>
      </c>
      <c r="BS24" s="49">
        <f t="shared" si="29"/>
        <v>8.9569896701515003E-4</v>
      </c>
      <c r="BT24" s="49">
        <f t="shared" si="30"/>
        <v>1.1860187717835043E-3</v>
      </c>
      <c r="BU24" s="51">
        <f t="shared" si="31"/>
        <v>2.1432568223658348E-3</v>
      </c>
      <c r="BV24" s="20"/>
    </row>
    <row r="25" spans="2:74" x14ac:dyDescent="0.3">
      <c r="B25" s="26"/>
      <c r="C25" s="18" t="s">
        <v>13</v>
      </c>
      <c r="D25" s="225">
        <f>(BC42-D23)/D24</f>
        <v>10852.63797538841</v>
      </c>
      <c r="E25" s="226"/>
      <c r="F25" s="20"/>
      <c r="G25" s="2"/>
      <c r="H25" s="26"/>
      <c r="I25" s="29">
        <v>44776</v>
      </c>
      <c r="J25" s="5">
        <v>4107.96</v>
      </c>
      <c r="K25" s="5">
        <v>4155.17</v>
      </c>
      <c r="L25" s="5">
        <v>95.14</v>
      </c>
      <c r="M25" s="5">
        <v>95.62</v>
      </c>
      <c r="N25" s="5">
        <v>12983.576999999999</v>
      </c>
      <c r="O25" s="5">
        <v>13253.259</v>
      </c>
      <c r="P25" s="5">
        <v>19616.12</v>
      </c>
      <c r="Q25" s="5">
        <v>19545.939999999999</v>
      </c>
      <c r="R25" s="5">
        <v>1895.3782000000001</v>
      </c>
      <c r="S25" s="6">
        <v>1908.9253000000001</v>
      </c>
      <c r="T25" s="20"/>
      <c r="V25" s="26"/>
      <c r="W25" s="37">
        <f t="shared" si="0"/>
        <v>1.5638481713144591E-2</v>
      </c>
      <c r="X25" s="38">
        <f t="shared" si="1"/>
        <v>9.3951229811041967E-3</v>
      </c>
      <c r="Y25" s="38">
        <f t="shared" si="32"/>
        <v>2.7256927260422906E-2</v>
      </c>
      <c r="Z25" s="38">
        <f t="shared" si="2"/>
        <v>2.0819950239240729E-3</v>
      </c>
      <c r="AA25" s="38">
        <f t="shared" si="3"/>
        <v>1.4064978238185291E-2</v>
      </c>
      <c r="AB25" s="40">
        <f t="shared" si="33"/>
        <v>1.3687501043356212E-2</v>
      </c>
      <c r="AC25" s="20"/>
      <c r="AE25" s="26"/>
      <c r="AF25" s="37">
        <f t="shared" si="4"/>
        <v>1.5638481713144591E-2</v>
      </c>
      <c r="AG25" s="38">
        <f t="shared" si="5"/>
        <v>9.3951229811041967E-3</v>
      </c>
      <c r="AH25" s="38">
        <f t="shared" si="6"/>
        <v>2.7256927260422906E-2</v>
      </c>
      <c r="AI25" s="38">
        <f t="shared" si="7"/>
        <v>2.0819950239240729E-3</v>
      </c>
      <c r="AJ25" s="38">
        <f t="shared" si="8"/>
        <v>1.4064978238185291E-2</v>
      </c>
      <c r="AK25" s="40">
        <f t="shared" si="34"/>
        <v>1.3687501043356212E-2</v>
      </c>
      <c r="AL25" s="20"/>
      <c r="AN25" s="26"/>
      <c r="AO25" s="37">
        <f t="shared" si="9"/>
        <v>1.1492322223195951E-2</v>
      </c>
      <c r="AP25" s="38">
        <f t="shared" si="10"/>
        <v>5.045196552449064E-3</v>
      </c>
      <c r="AQ25" s="38">
        <f t="shared" si="35"/>
        <v>2.0771009406729803E-2</v>
      </c>
      <c r="AR25" s="38">
        <f t="shared" si="11"/>
        <v>-3.5776697940265605E-3</v>
      </c>
      <c r="AS25" s="38">
        <f t="shared" si="12"/>
        <v>7.1474389649516913E-3</v>
      </c>
      <c r="AT25" s="40">
        <f t="shared" si="13"/>
        <v>8.1756594706599902E-3</v>
      </c>
      <c r="AU25" s="20"/>
      <c r="AW25" s="26"/>
      <c r="AX25" s="37">
        <f t="shared" si="14"/>
        <v>1.1492322223195951E-2</v>
      </c>
      <c r="AY25" s="38">
        <f t="shared" si="15"/>
        <v>5.045196552449064E-3</v>
      </c>
      <c r="AZ25" s="38">
        <f t="shared" si="16"/>
        <v>2.0771009406729803E-2</v>
      </c>
      <c r="BA25" s="38">
        <f t="shared" si="17"/>
        <v>3.5776697940265605E-3</v>
      </c>
      <c r="BB25" s="38">
        <f t="shared" si="18"/>
        <v>7.1474389649516913E-3</v>
      </c>
      <c r="BC25" s="40">
        <f t="shared" si="19"/>
        <v>9.6067273882706142E-3</v>
      </c>
      <c r="BD25" s="20"/>
      <c r="BF25" s="26"/>
      <c r="BG25" s="59">
        <f t="shared" si="20"/>
        <v>1.3565401968170271E-2</v>
      </c>
      <c r="BH25" s="49">
        <f t="shared" si="21"/>
        <v>7.2201597667766303E-3</v>
      </c>
      <c r="BI25" s="49">
        <f t="shared" si="22"/>
        <v>2.4013968333576354E-2</v>
      </c>
      <c r="BJ25" s="49">
        <f t="shared" si="23"/>
        <v>-7.4783738505124382E-4</v>
      </c>
      <c r="BK25" s="49">
        <f t="shared" si="24"/>
        <v>1.0606208601568492E-2</v>
      </c>
      <c r="BL25" s="51">
        <f t="shared" si="25"/>
        <v>1.0931580257008102E-2</v>
      </c>
      <c r="BM25" s="20"/>
      <c r="BO25" s="26"/>
      <c r="BP25" s="59">
        <f t="shared" si="26"/>
        <v>1.3565401968170271E-2</v>
      </c>
      <c r="BQ25" s="49">
        <f t="shared" si="27"/>
        <v>7.2201597667766303E-3</v>
      </c>
      <c r="BR25" s="49">
        <f t="shared" si="28"/>
        <v>2.4013968333576354E-2</v>
      </c>
      <c r="BS25" s="49">
        <f t="shared" si="29"/>
        <v>2.8298324089753167E-3</v>
      </c>
      <c r="BT25" s="49">
        <f t="shared" si="30"/>
        <v>1.0606208601568492E-2</v>
      </c>
      <c r="BU25" s="51">
        <f t="shared" si="31"/>
        <v>1.1647114215813414E-2</v>
      </c>
      <c r="BV25" s="20"/>
    </row>
    <row r="26" spans="2:74" ht="18" x14ac:dyDescent="0.35">
      <c r="B26" s="26"/>
      <c r="C26" s="222" t="s">
        <v>15</v>
      </c>
      <c r="D26" s="223"/>
      <c r="E26" s="224"/>
      <c r="F26" s="20"/>
      <c r="G26" s="2"/>
      <c r="H26" s="26"/>
      <c r="I26" s="29">
        <v>44775</v>
      </c>
      <c r="J26" s="5">
        <v>4104.21</v>
      </c>
      <c r="K26" s="5">
        <v>4091.19</v>
      </c>
      <c r="L26" s="5">
        <v>95.38</v>
      </c>
      <c r="M26" s="5">
        <v>94.73</v>
      </c>
      <c r="N26" s="5">
        <v>12853.036</v>
      </c>
      <c r="O26" s="5">
        <v>12901.601000000001</v>
      </c>
      <c r="P26" s="5">
        <v>19568.87</v>
      </c>
      <c r="Q26" s="5">
        <v>19505.330000000002</v>
      </c>
      <c r="R26" s="5">
        <v>1875.5025000000001</v>
      </c>
      <c r="S26" s="6">
        <v>1882.4486999999999</v>
      </c>
      <c r="T26" s="20"/>
      <c r="V26" s="26"/>
      <c r="W26" s="37">
        <f t="shared" si="0"/>
        <v>-6.6624095876541599E-3</v>
      </c>
      <c r="X26" s="38">
        <f t="shared" si="1"/>
        <v>-1.0549404637559963E-2</v>
      </c>
      <c r="Y26" s="38">
        <f t="shared" si="32"/>
        <v>-3.0277920586411875E-3</v>
      </c>
      <c r="Z26" s="38" t="str">
        <f t="shared" si="2"/>
        <v/>
      </c>
      <c r="AA26" s="38">
        <f t="shared" si="3"/>
        <v>-4.5876608807450444E-4</v>
      </c>
      <c r="AB26" s="40">
        <f t="shared" si="33"/>
        <v>-5.1745930929824541E-3</v>
      </c>
      <c r="AC26" s="20"/>
      <c r="AE26" s="26"/>
      <c r="AF26" s="37">
        <f t="shared" si="4"/>
        <v>6.6624095876541599E-3</v>
      </c>
      <c r="AG26" s="38">
        <f t="shared" si="5"/>
        <v>1.0549404637559963E-2</v>
      </c>
      <c r="AH26" s="38">
        <f t="shared" si="6"/>
        <v>3.0277920586411875E-3</v>
      </c>
      <c r="AI26" s="38" t="str">
        <f t="shared" si="7"/>
        <v/>
      </c>
      <c r="AJ26" s="38">
        <f t="shared" si="8"/>
        <v>4.5876608807450444E-4</v>
      </c>
      <c r="AK26" s="40">
        <f t="shared" si="34"/>
        <v>5.1745930929824541E-3</v>
      </c>
      <c r="AL26" s="20"/>
      <c r="AN26" s="26"/>
      <c r="AO26" s="37">
        <f t="shared" si="9"/>
        <v>-3.1723522919148831E-3</v>
      </c>
      <c r="AP26" s="38">
        <f t="shared" si="10"/>
        <v>-6.8148458796392485E-3</v>
      </c>
      <c r="AQ26" s="38">
        <f t="shared" si="35"/>
        <v>3.7784847097604417E-3</v>
      </c>
      <c r="AR26" s="38">
        <f t="shared" si="11"/>
        <v>-3.2469938223309387E-3</v>
      </c>
      <c r="AS26" s="38">
        <f t="shared" si="12"/>
        <v>3.7036474224906991E-3</v>
      </c>
      <c r="AT26" s="40">
        <f t="shared" si="13"/>
        <v>-1.1504119723267855E-3</v>
      </c>
      <c r="AU26" s="20"/>
      <c r="AW26" s="26"/>
      <c r="AX26" s="37">
        <f t="shared" si="14"/>
        <v>3.1723522919148831E-3</v>
      </c>
      <c r="AY26" s="38">
        <f t="shared" si="15"/>
        <v>6.8148458796392485E-3</v>
      </c>
      <c r="AZ26" s="38">
        <f t="shared" si="16"/>
        <v>3.7784847097604417E-3</v>
      </c>
      <c r="BA26" s="38">
        <f t="shared" si="17"/>
        <v>3.2469938223309387E-3</v>
      </c>
      <c r="BB26" s="38">
        <f t="shared" si="18"/>
        <v>3.7036474224906991E-3</v>
      </c>
      <c r="BC26" s="40">
        <f t="shared" si="19"/>
        <v>4.1432648252272422E-3</v>
      </c>
      <c r="BD26" s="20"/>
      <c r="BF26" s="26"/>
      <c r="BG26" s="59">
        <f t="shared" si="20"/>
        <v>-4.9173809397845217E-3</v>
      </c>
      <c r="BH26" s="49">
        <f t="shared" si="21"/>
        <v>-8.6821252585996059E-3</v>
      </c>
      <c r="BI26" s="49">
        <f t="shared" si="22"/>
        <v>3.7534632555962714E-4</v>
      </c>
      <c r="BJ26" s="49">
        <f t="shared" si="23"/>
        <v>-3.2469938223309387E-3</v>
      </c>
      <c r="BK26" s="49">
        <f t="shared" si="24"/>
        <v>1.6224406672080973E-3</v>
      </c>
      <c r="BL26" s="51">
        <f t="shared" si="25"/>
        <v>-2.9697426055894684E-3</v>
      </c>
      <c r="BM26" s="20"/>
      <c r="BO26" s="26"/>
      <c r="BP26" s="59">
        <f t="shared" si="26"/>
        <v>4.9173809397845217E-3</v>
      </c>
      <c r="BQ26" s="49">
        <f t="shared" si="27"/>
        <v>8.6821252585996059E-3</v>
      </c>
      <c r="BR26" s="49">
        <f t="shared" si="28"/>
        <v>3.4031383842008144E-3</v>
      </c>
      <c r="BS26" s="49">
        <f t="shared" si="29"/>
        <v>3.2469938223309387E-3</v>
      </c>
      <c r="BT26" s="49">
        <f t="shared" si="30"/>
        <v>2.0812067552826016E-3</v>
      </c>
      <c r="BU26" s="51">
        <f t="shared" si="31"/>
        <v>4.4661690320396972E-3</v>
      </c>
      <c r="BV26" s="20"/>
    </row>
    <row r="27" spans="2:74" x14ac:dyDescent="0.3">
      <c r="B27" s="26"/>
      <c r="C27" s="16" t="s">
        <v>10</v>
      </c>
      <c r="D27" s="229">
        <f>BL42</f>
        <v>66.476701298011136</v>
      </c>
      <c r="E27" s="230"/>
      <c r="F27" s="20"/>
      <c r="G27" s="2"/>
      <c r="H27" s="26"/>
      <c r="I27" s="29">
        <v>44774</v>
      </c>
      <c r="J27" s="5">
        <v>4112.38</v>
      </c>
      <c r="K27" s="5">
        <v>4118.63</v>
      </c>
      <c r="L27" s="5">
        <v>95.04</v>
      </c>
      <c r="M27" s="5">
        <v>95.74</v>
      </c>
      <c r="N27" s="5">
        <v>12877.039000000001</v>
      </c>
      <c r="O27" s="5">
        <v>12940.782999999999</v>
      </c>
      <c r="P27" s="5"/>
      <c r="Q27" s="5"/>
      <c r="R27" s="5">
        <v>1870.4947</v>
      </c>
      <c r="S27" s="6">
        <v>1883.3126999999999</v>
      </c>
      <c r="T27" s="20"/>
      <c r="V27" s="26"/>
      <c r="W27" s="37">
        <f t="shared" si="0"/>
        <v>-2.8230463236237299E-3</v>
      </c>
      <c r="X27" s="38">
        <f t="shared" si="1"/>
        <v>1.0455876202425168E-3</v>
      </c>
      <c r="Y27" s="38">
        <f t="shared" si="32"/>
        <v>-5.5545365201901584E-4</v>
      </c>
      <c r="Z27" s="38" t="str">
        <f t="shared" si="2"/>
        <v/>
      </c>
      <c r="AA27" s="38">
        <f t="shared" si="3"/>
        <v>-1.0171701568768511E-3</v>
      </c>
      <c r="AB27" s="40">
        <f t="shared" si="33"/>
        <v>-8.3752062806927E-4</v>
      </c>
      <c r="AC27" s="20"/>
      <c r="AE27" s="26"/>
      <c r="AF27" s="37">
        <f t="shared" si="4"/>
        <v>2.8230463236237299E-3</v>
      </c>
      <c r="AG27" s="38">
        <f t="shared" si="5"/>
        <v>1.0455876202425168E-3</v>
      </c>
      <c r="AH27" s="38">
        <f t="shared" si="6"/>
        <v>5.5545365201901584E-4</v>
      </c>
      <c r="AI27" s="38" t="str">
        <f t="shared" si="7"/>
        <v/>
      </c>
      <c r="AJ27" s="38">
        <f t="shared" si="8"/>
        <v>1.0171701568768511E-3</v>
      </c>
      <c r="AK27" s="40">
        <f t="shared" si="34"/>
        <v>1.3603144381905284E-3</v>
      </c>
      <c r="AL27" s="20"/>
      <c r="AN27" s="26"/>
      <c r="AO27" s="37">
        <f t="shared" si="9"/>
        <v>1.519801185688093E-3</v>
      </c>
      <c r="AP27" s="38">
        <f t="shared" si="10"/>
        <v>7.3653198653197451E-3</v>
      </c>
      <c r="AQ27" s="38">
        <f t="shared" si="35"/>
        <v>4.950206332371811E-3</v>
      </c>
      <c r="AR27" s="38" t="str">
        <f t="shared" si="11"/>
        <v/>
      </c>
      <c r="AS27" s="38">
        <f t="shared" si="12"/>
        <v>6.8527325952861479E-3</v>
      </c>
      <c r="AT27" s="40">
        <f t="shared" si="13"/>
        <v>5.172014994666449E-3</v>
      </c>
      <c r="AU27" s="20"/>
      <c r="AW27" s="26"/>
      <c r="AX27" s="37">
        <f t="shared" si="14"/>
        <v>1.519801185688093E-3</v>
      </c>
      <c r="AY27" s="38">
        <f t="shared" si="15"/>
        <v>7.3653198653197451E-3</v>
      </c>
      <c r="AZ27" s="38">
        <f t="shared" si="16"/>
        <v>4.950206332371811E-3</v>
      </c>
      <c r="BA27" s="38" t="str">
        <f t="shared" si="17"/>
        <v/>
      </c>
      <c r="BB27" s="38">
        <f t="shared" si="18"/>
        <v>6.8527325952861479E-3</v>
      </c>
      <c r="BC27" s="40">
        <f t="shared" si="19"/>
        <v>5.172014994666449E-3</v>
      </c>
      <c r="BD27" s="20"/>
      <c r="BF27" s="26"/>
      <c r="BG27" s="59">
        <f t="shared" si="20"/>
        <v>-6.5162256896781842E-4</v>
      </c>
      <c r="BH27" s="49">
        <f t="shared" si="21"/>
        <v>4.2054537427811314E-3</v>
      </c>
      <c r="BI27" s="49">
        <f t="shared" si="22"/>
        <v>2.1973763401763975E-3</v>
      </c>
      <c r="BJ27" s="49" t="str">
        <f t="shared" si="23"/>
        <v/>
      </c>
      <c r="BK27" s="49">
        <f t="shared" si="24"/>
        <v>2.9177812192046483E-3</v>
      </c>
      <c r="BL27" s="51">
        <f t="shared" si="25"/>
        <v>2.1672471832985896E-3</v>
      </c>
      <c r="BM27" s="20"/>
      <c r="BO27" s="26"/>
      <c r="BP27" s="59">
        <f t="shared" si="26"/>
        <v>2.1714237546559116E-3</v>
      </c>
      <c r="BQ27" s="49">
        <f t="shared" si="27"/>
        <v>4.2054537427811314E-3</v>
      </c>
      <c r="BR27" s="49">
        <f t="shared" si="28"/>
        <v>2.7528299921954135E-3</v>
      </c>
      <c r="BS27" s="49" t="str">
        <f t="shared" si="29"/>
        <v/>
      </c>
      <c r="BT27" s="49">
        <f t="shared" si="30"/>
        <v>3.9349513760814992E-3</v>
      </c>
      <c r="BU27" s="51">
        <f t="shared" si="31"/>
        <v>3.2661647164284888E-3</v>
      </c>
      <c r="BV27" s="20"/>
    </row>
    <row r="28" spans="2:74" x14ac:dyDescent="0.3">
      <c r="B28" s="26"/>
      <c r="C28" s="17" t="s">
        <v>11</v>
      </c>
      <c r="D28" s="227">
        <f>AVERAGE(BU7:BU36)</f>
        <v>9.4572576132461849E-3</v>
      </c>
      <c r="E28" s="228"/>
      <c r="F28" s="20"/>
      <c r="G28" s="2"/>
      <c r="H28" s="26"/>
      <c r="I28" s="29">
        <v>44771</v>
      </c>
      <c r="J28" s="5">
        <v>4087.33</v>
      </c>
      <c r="K28" s="5">
        <v>4130.29</v>
      </c>
      <c r="L28" s="5">
        <v>93.74</v>
      </c>
      <c r="M28" s="5">
        <v>95.64</v>
      </c>
      <c r="N28" s="5">
        <v>12784.199000000001</v>
      </c>
      <c r="O28" s="5">
        <v>12947.975</v>
      </c>
      <c r="P28" s="5">
        <v>19539.86</v>
      </c>
      <c r="Q28" s="5">
        <v>19692.919999999998</v>
      </c>
      <c r="R28" s="5">
        <v>1874.1673000000001</v>
      </c>
      <c r="S28" s="6">
        <v>1885.2302999999999</v>
      </c>
      <c r="T28" s="20"/>
      <c r="V28" s="26"/>
      <c r="W28" s="37">
        <f t="shared" si="0"/>
        <v>1.4207733466259734E-2</v>
      </c>
      <c r="X28" s="38">
        <f t="shared" si="1"/>
        <v>2.0595454060399178E-2</v>
      </c>
      <c r="Y28" s="38">
        <f t="shared" si="32"/>
        <v>1.8092965402778594E-2</v>
      </c>
      <c r="Z28" s="38">
        <f t="shared" si="2"/>
        <v>1.2140284765512727E-2</v>
      </c>
      <c r="AA28" s="38">
        <f t="shared" si="3"/>
        <v>6.5152287438873281E-3</v>
      </c>
      <c r="AB28" s="40">
        <f t="shared" si="33"/>
        <v>1.4310333287767509E-2</v>
      </c>
      <c r="AC28" s="20"/>
      <c r="AE28" s="26"/>
      <c r="AF28" s="37">
        <f t="shared" si="4"/>
        <v>1.4207733466259734E-2</v>
      </c>
      <c r="AG28" s="38">
        <f t="shared" si="5"/>
        <v>2.0595454060399178E-2</v>
      </c>
      <c r="AH28" s="38">
        <f t="shared" si="6"/>
        <v>1.8092965402778594E-2</v>
      </c>
      <c r="AI28" s="38">
        <f t="shared" si="7"/>
        <v>1.2140284765512727E-2</v>
      </c>
      <c r="AJ28" s="38">
        <f t="shared" si="8"/>
        <v>6.5152287438873281E-3</v>
      </c>
      <c r="AK28" s="40">
        <f t="shared" si="34"/>
        <v>1.4310333287767509E-2</v>
      </c>
      <c r="AL28" s="20"/>
      <c r="AN28" s="26"/>
      <c r="AO28" s="37">
        <f t="shared" si="9"/>
        <v>1.0510528878265283E-2</v>
      </c>
      <c r="AP28" s="38">
        <f t="shared" si="10"/>
        <v>2.0268828675058734E-2</v>
      </c>
      <c r="AQ28" s="38">
        <f t="shared" si="35"/>
        <v>1.2810814349807902E-2</v>
      </c>
      <c r="AR28" s="38">
        <f t="shared" si="11"/>
        <v>7.8332188664605416E-3</v>
      </c>
      <c r="AS28" s="38">
        <f t="shared" si="12"/>
        <v>5.9028881786593298E-3</v>
      </c>
      <c r="AT28" s="40">
        <f t="shared" si="13"/>
        <v>1.1465255789650358E-2</v>
      </c>
      <c r="AU28" s="20"/>
      <c r="AW28" s="26"/>
      <c r="AX28" s="37">
        <f t="shared" si="14"/>
        <v>1.0510528878265283E-2</v>
      </c>
      <c r="AY28" s="38">
        <f t="shared" si="15"/>
        <v>2.0268828675058734E-2</v>
      </c>
      <c r="AZ28" s="38">
        <f t="shared" si="16"/>
        <v>1.2810814349807902E-2</v>
      </c>
      <c r="BA28" s="38">
        <f t="shared" si="17"/>
        <v>7.8332188664605416E-3</v>
      </c>
      <c r="BB28" s="38">
        <f t="shared" si="18"/>
        <v>5.9028881786593298E-3</v>
      </c>
      <c r="BC28" s="40">
        <f t="shared" si="19"/>
        <v>1.1465255789650358E-2</v>
      </c>
      <c r="BD28" s="20"/>
      <c r="BF28" s="26"/>
      <c r="BG28" s="59">
        <f t="shared" si="20"/>
        <v>1.2359131172262509E-2</v>
      </c>
      <c r="BH28" s="49">
        <f t="shared" si="21"/>
        <v>2.0432141367728956E-2</v>
      </c>
      <c r="BI28" s="49">
        <f t="shared" si="22"/>
        <v>1.5451889876293248E-2</v>
      </c>
      <c r="BJ28" s="49">
        <f t="shared" si="23"/>
        <v>9.9867518159866345E-3</v>
      </c>
      <c r="BK28" s="49">
        <f t="shared" si="24"/>
        <v>6.2090584612733285E-3</v>
      </c>
      <c r="BL28" s="51">
        <f t="shared" si="25"/>
        <v>1.2887794538708936E-2</v>
      </c>
      <c r="BM28" s="20"/>
      <c r="BO28" s="26"/>
      <c r="BP28" s="59">
        <f t="shared" si="26"/>
        <v>1.2359131172262509E-2</v>
      </c>
      <c r="BQ28" s="49">
        <f t="shared" si="27"/>
        <v>2.0432141367728956E-2</v>
      </c>
      <c r="BR28" s="49">
        <f t="shared" si="28"/>
        <v>1.5451889876293248E-2</v>
      </c>
      <c r="BS28" s="49">
        <f t="shared" si="29"/>
        <v>9.9867518159866345E-3</v>
      </c>
      <c r="BT28" s="49">
        <f t="shared" si="30"/>
        <v>6.2090584612733285E-3</v>
      </c>
      <c r="BU28" s="51">
        <f t="shared" si="31"/>
        <v>1.2887794538708936E-2</v>
      </c>
      <c r="BV28" s="20"/>
    </row>
    <row r="29" spans="2:74" x14ac:dyDescent="0.3">
      <c r="B29" s="26"/>
      <c r="C29" s="17" t="s">
        <v>12</v>
      </c>
      <c r="D29" s="227">
        <f>_xlfn.STDEV.P(BU7:BU36)</f>
        <v>6.857540018756339E-3</v>
      </c>
      <c r="E29" s="228"/>
      <c r="F29" s="20"/>
      <c r="H29" s="26"/>
      <c r="I29" s="29">
        <v>44770</v>
      </c>
      <c r="J29" s="5">
        <v>4026.13</v>
      </c>
      <c r="K29" s="5">
        <v>4072.43</v>
      </c>
      <c r="L29" s="5">
        <v>92.25</v>
      </c>
      <c r="M29" s="5">
        <v>93.71</v>
      </c>
      <c r="N29" s="5">
        <v>12580.615</v>
      </c>
      <c r="O29" s="5">
        <v>12717.870999999999</v>
      </c>
      <c r="P29" s="5">
        <v>19353.45</v>
      </c>
      <c r="Q29" s="5">
        <v>19456.71</v>
      </c>
      <c r="R29" s="5">
        <v>1854.1777</v>
      </c>
      <c r="S29" s="6">
        <v>1873.0271</v>
      </c>
      <c r="T29" s="20"/>
      <c r="V29" s="26"/>
      <c r="W29" s="37">
        <f t="shared" si="0"/>
        <v>1.2133382708562635E-2</v>
      </c>
      <c r="X29" s="38">
        <f t="shared" si="1"/>
        <v>2.0917311253949095E-2</v>
      </c>
      <c r="Y29" s="38">
        <f t="shared" si="32"/>
        <v>9.2370969418647062E-3</v>
      </c>
      <c r="Z29" s="38">
        <f t="shared" si="2"/>
        <v>1.049881171005714E-2</v>
      </c>
      <c r="AA29" s="38">
        <f t="shared" si="3"/>
        <v>1.3357020909802914E-2</v>
      </c>
      <c r="AB29" s="40">
        <f t="shared" si="33"/>
        <v>1.3228724704847298E-2</v>
      </c>
      <c r="AC29" s="20"/>
      <c r="AE29" s="26"/>
      <c r="AF29" s="37">
        <f t="shared" si="4"/>
        <v>1.2133382708562635E-2</v>
      </c>
      <c r="AG29" s="38">
        <f t="shared" si="5"/>
        <v>2.0917311253949095E-2</v>
      </c>
      <c r="AH29" s="38">
        <f t="shared" si="6"/>
        <v>9.2370969418647062E-3</v>
      </c>
      <c r="AI29" s="38">
        <f t="shared" si="7"/>
        <v>1.049881171005714E-2</v>
      </c>
      <c r="AJ29" s="38">
        <f t="shared" si="8"/>
        <v>1.3357020909802914E-2</v>
      </c>
      <c r="AK29" s="40">
        <f t="shared" si="34"/>
        <v>1.3228724704847298E-2</v>
      </c>
      <c r="AL29" s="20"/>
      <c r="AN29" s="26"/>
      <c r="AO29" s="37">
        <f t="shared" si="9"/>
        <v>1.1499877053150228E-2</v>
      </c>
      <c r="AP29" s="38">
        <f t="shared" si="10"/>
        <v>1.5826558265582588E-2</v>
      </c>
      <c r="AQ29" s="38">
        <f t="shared" si="35"/>
        <v>1.0910118464001911E-2</v>
      </c>
      <c r="AR29" s="38">
        <f t="shared" si="11"/>
        <v>5.3354828208923158E-3</v>
      </c>
      <c r="AS29" s="38">
        <f t="shared" si="12"/>
        <v>1.0165908046461815E-2</v>
      </c>
      <c r="AT29" s="40">
        <f t="shared" si="13"/>
        <v>1.074758893001777E-2</v>
      </c>
      <c r="AU29" s="20"/>
      <c r="AW29" s="26"/>
      <c r="AX29" s="37">
        <f t="shared" si="14"/>
        <v>1.1499877053150228E-2</v>
      </c>
      <c r="AY29" s="38">
        <f t="shared" si="15"/>
        <v>1.5826558265582588E-2</v>
      </c>
      <c r="AZ29" s="38">
        <f t="shared" si="16"/>
        <v>1.0910118464001911E-2</v>
      </c>
      <c r="BA29" s="38">
        <f t="shared" si="17"/>
        <v>5.3354828208923158E-3</v>
      </c>
      <c r="BB29" s="38">
        <f t="shared" si="18"/>
        <v>1.0165908046461815E-2</v>
      </c>
      <c r="BC29" s="40">
        <f t="shared" si="19"/>
        <v>1.074758893001777E-2</v>
      </c>
      <c r="BD29" s="20"/>
      <c r="BF29" s="26"/>
      <c r="BG29" s="59">
        <f t="shared" si="20"/>
        <v>1.1816629880856432E-2</v>
      </c>
      <c r="BH29" s="49">
        <f t="shared" si="21"/>
        <v>1.837193475976584E-2</v>
      </c>
      <c r="BI29" s="49">
        <f t="shared" si="22"/>
        <v>1.0073607702933309E-2</v>
      </c>
      <c r="BJ29" s="49">
        <f t="shared" si="23"/>
        <v>7.9171472654747284E-3</v>
      </c>
      <c r="BK29" s="49">
        <f t="shared" si="24"/>
        <v>1.1761464478132365E-2</v>
      </c>
      <c r="BL29" s="51">
        <f t="shared" si="25"/>
        <v>1.1988156817432535E-2</v>
      </c>
      <c r="BM29" s="20"/>
      <c r="BO29" s="26"/>
      <c r="BP29" s="59">
        <f t="shared" si="26"/>
        <v>1.1816629880856432E-2</v>
      </c>
      <c r="BQ29" s="49">
        <f t="shared" si="27"/>
        <v>1.837193475976584E-2</v>
      </c>
      <c r="BR29" s="49">
        <f t="shared" si="28"/>
        <v>1.0073607702933309E-2</v>
      </c>
      <c r="BS29" s="49">
        <f t="shared" si="29"/>
        <v>7.9171472654747284E-3</v>
      </c>
      <c r="BT29" s="49">
        <f t="shared" si="30"/>
        <v>1.1761464478132365E-2</v>
      </c>
      <c r="BU29" s="51">
        <f t="shared" si="31"/>
        <v>1.1988156817432535E-2</v>
      </c>
      <c r="BV29" s="20"/>
    </row>
    <row r="30" spans="2:74" x14ac:dyDescent="0.3">
      <c r="B30" s="26"/>
      <c r="C30" s="18" t="s">
        <v>13</v>
      </c>
      <c r="D30" s="225">
        <f>(BU42-D28)/D29</f>
        <v>9696.0070973746497</v>
      </c>
      <c r="E30" s="226"/>
      <c r="F30" s="20"/>
      <c r="H30" s="26"/>
      <c r="I30" s="29">
        <v>44769</v>
      </c>
      <c r="J30" s="5">
        <v>3951.43</v>
      </c>
      <c r="K30" s="5">
        <v>4023.61</v>
      </c>
      <c r="L30" s="5">
        <v>90.98</v>
      </c>
      <c r="M30" s="5">
        <v>91.79</v>
      </c>
      <c r="N30" s="5">
        <v>12299.343000000001</v>
      </c>
      <c r="O30" s="5">
        <v>12601.47</v>
      </c>
      <c r="P30" s="5">
        <v>19056.91</v>
      </c>
      <c r="Q30" s="5">
        <v>19254.560000000001</v>
      </c>
      <c r="R30" s="5">
        <v>1814.2766999999999</v>
      </c>
      <c r="S30" s="6">
        <v>1848.3388</v>
      </c>
      <c r="T30" s="20"/>
      <c r="V30" s="26"/>
      <c r="W30" s="37">
        <f t="shared" si="0"/>
        <v>2.6156259165274594E-2</v>
      </c>
      <c r="X30" s="38">
        <f t="shared" si="1"/>
        <v>1.5488438986613626E-2</v>
      </c>
      <c r="Y30" s="38">
        <f t="shared" si="32"/>
        <v>4.2572882235438994E-2</v>
      </c>
      <c r="Z30" s="38">
        <f t="shared" si="2"/>
        <v>1.4857152495061374E-2</v>
      </c>
      <c r="AA30" s="38">
        <f t="shared" si="3"/>
        <v>2.3871044257299742E-2</v>
      </c>
      <c r="AB30" s="40">
        <f t="shared" si="33"/>
        <v>2.4589155427937666E-2</v>
      </c>
      <c r="AC30" s="20"/>
      <c r="AE30" s="26"/>
      <c r="AF30" s="37">
        <f t="shared" si="4"/>
        <v>2.6156259165274594E-2</v>
      </c>
      <c r="AG30" s="38">
        <f t="shared" si="5"/>
        <v>1.5488438986613626E-2</v>
      </c>
      <c r="AH30" s="38">
        <f t="shared" si="6"/>
        <v>4.2572882235438994E-2</v>
      </c>
      <c r="AI30" s="38">
        <f t="shared" si="7"/>
        <v>1.4857152495061374E-2</v>
      </c>
      <c r="AJ30" s="38">
        <f t="shared" si="8"/>
        <v>2.3871044257299742E-2</v>
      </c>
      <c r="AK30" s="40">
        <f t="shared" si="34"/>
        <v>2.4589155427937666E-2</v>
      </c>
      <c r="AL30" s="20"/>
      <c r="AN30" s="26"/>
      <c r="AO30" s="37">
        <f t="shared" si="9"/>
        <v>1.826680467577568E-2</v>
      </c>
      <c r="AP30" s="38">
        <f t="shared" si="10"/>
        <v>8.9030556166190614E-3</v>
      </c>
      <c r="AQ30" s="38">
        <f t="shared" si="35"/>
        <v>2.4564482834570803E-2</v>
      </c>
      <c r="AR30" s="38">
        <f t="shared" si="11"/>
        <v>1.0371566009389847E-2</v>
      </c>
      <c r="AS30" s="38">
        <f t="shared" si="12"/>
        <v>1.8774479107845073E-2</v>
      </c>
      <c r="AT30" s="40">
        <f t="shared" si="13"/>
        <v>1.6176077648840093E-2</v>
      </c>
      <c r="AU30" s="20"/>
      <c r="AW30" s="26"/>
      <c r="AX30" s="37">
        <f t="shared" si="14"/>
        <v>1.826680467577568E-2</v>
      </c>
      <c r="AY30" s="38">
        <f t="shared" si="15"/>
        <v>8.9030556166190614E-3</v>
      </c>
      <c r="AZ30" s="38">
        <f t="shared" si="16"/>
        <v>2.4564482834570803E-2</v>
      </c>
      <c r="BA30" s="38">
        <f t="shared" si="17"/>
        <v>1.0371566009389847E-2</v>
      </c>
      <c r="BB30" s="38">
        <f t="shared" si="18"/>
        <v>1.8774479107845073E-2</v>
      </c>
      <c r="BC30" s="40">
        <f t="shared" si="19"/>
        <v>1.6176077648840093E-2</v>
      </c>
      <c r="BD30" s="20"/>
      <c r="BF30" s="26"/>
      <c r="BG30" s="59">
        <f t="shared" si="20"/>
        <v>2.2211531920525135E-2</v>
      </c>
      <c r="BH30" s="49">
        <f t="shared" si="21"/>
        <v>1.2195747301616343E-2</v>
      </c>
      <c r="BI30" s="49">
        <f t="shared" si="22"/>
        <v>3.3568682535004897E-2</v>
      </c>
      <c r="BJ30" s="49">
        <f t="shared" si="23"/>
        <v>1.2614359252225611E-2</v>
      </c>
      <c r="BK30" s="49">
        <f t="shared" si="24"/>
        <v>2.1322761682572407E-2</v>
      </c>
      <c r="BL30" s="51">
        <f t="shared" si="25"/>
        <v>2.0382616538388878E-2</v>
      </c>
      <c r="BM30" s="20"/>
      <c r="BO30" s="26"/>
      <c r="BP30" s="59">
        <f t="shared" si="26"/>
        <v>2.2211531920525135E-2</v>
      </c>
      <c r="BQ30" s="49">
        <f t="shared" si="27"/>
        <v>1.2195747301616343E-2</v>
      </c>
      <c r="BR30" s="49">
        <f t="shared" si="28"/>
        <v>3.3568682535004897E-2</v>
      </c>
      <c r="BS30" s="49">
        <f t="shared" si="29"/>
        <v>1.2614359252225611E-2</v>
      </c>
      <c r="BT30" s="49">
        <f t="shared" si="30"/>
        <v>2.1322761682572407E-2</v>
      </c>
      <c r="BU30" s="51">
        <f t="shared" si="31"/>
        <v>2.0382616538388878E-2</v>
      </c>
      <c r="BV30" s="20"/>
    </row>
    <row r="31" spans="2:74" x14ac:dyDescent="0.3">
      <c r="B31" s="27"/>
      <c r="C31" s="21"/>
      <c r="D31" s="21"/>
      <c r="E31" s="21"/>
      <c r="F31" s="22"/>
      <c r="H31" s="26"/>
      <c r="I31" s="29">
        <v>44768</v>
      </c>
      <c r="J31" s="5">
        <v>3953.22</v>
      </c>
      <c r="K31" s="5">
        <v>3921.05</v>
      </c>
      <c r="L31" s="5">
        <v>90.59</v>
      </c>
      <c r="M31" s="5">
        <v>90.39</v>
      </c>
      <c r="N31" s="5">
        <v>12248.214</v>
      </c>
      <c r="O31" s="5">
        <v>12086.896000000001</v>
      </c>
      <c r="P31" s="5">
        <v>19070.72</v>
      </c>
      <c r="Q31" s="5">
        <v>18972.68</v>
      </c>
      <c r="R31" s="5">
        <v>1812.5016000000001</v>
      </c>
      <c r="S31" s="6">
        <v>1805.2456999999999</v>
      </c>
      <c r="T31" s="20"/>
      <c r="V31" s="26"/>
      <c r="W31" s="37">
        <f t="shared" si="0"/>
        <v>-1.154319307055489E-2</v>
      </c>
      <c r="X31" s="38">
        <f t="shared" si="1"/>
        <v>-5.3917253521126203E-3</v>
      </c>
      <c r="Y31" s="38">
        <f t="shared" si="32"/>
        <v>-1.9590195395806014E-2</v>
      </c>
      <c r="Z31" s="38">
        <f t="shared" si="2"/>
        <v>-6.8989053876367884E-3</v>
      </c>
      <c r="AA31" s="38">
        <f t="shared" si="3"/>
        <v>-6.891673834777708E-3</v>
      </c>
      <c r="AB31" s="40">
        <f t="shared" si="33"/>
        <v>-1.0063138608177603E-2</v>
      </c>
      <c r="AC31" s="20"/>
      <c r="AE31" s="26"/>
      <c r="AF31" s="37">
        <f t="shared" si="4"/>
        <v>1.154319307055489E-2</v>
      </c>
      <c r="AG31" s="38">
        <f t="shared" si="5"/>
        <v>5.3917253521126203E-3</v>
      </c>
      <c r="AH31" s="38">
        <f t="shared" si="6"/>
        <v>1.9590195395806014E-2</v>
      </c>
      <c r="AI31" s="38">
        <f t="shared" si="7"/>
        <v>6.8989053876367884E-3</v>
      </c>
      <c r="AJ31" s="38">
        <f t="shared" si="8"/>
        <v>6.891673834777708E-3</v>
      </c>
      <c r="AK31" s="40">
        <f t="shared" si="34"/>
        <v>1.0063138608177603E-2</v>
      </c>
      <c r="AL31" s="20"/>
      <c r="AN31" s="26"/>
      <c r="AO31" s="37">
        <f t="shared" si="9"/>
        <v>-8.1376700512492649E-3</v>
      </c>
      <c r="AP31" s="38">
        <f t="shared" si="10"/>
        <v>-2.2077491996909462E-3</v>
      </c>
      <c r="AQ31" s="38">
        <f t="shared" si="35"/>
        <v>-1.3170736566163794E-2</v>
      </c>
      <c r="AR31" s="38">
        <f t="shared" si="11"/>
        <v>-5.1408651587355313E-3</v>
      </c>
      <c r="AS31" s="38">
        <f t="shared" si="12"/>
        <v>-4.0032516385089595E-3</v>
      </c>
      <c r="AT31" s="40">
        <f t="shared" si="13"/>
        <v>-6.5320545228696996E-3</v>
      </c>
      <c r="AU31" s="20"/>
      <c r="AW31" s="26"/>
      <c r="AX31" s="37">
        <f t="shared" si="14"/>
        <v>8.1376700512492649E-3</v>
      </c>
      <c r="AY31" s="38">
        <f t="shared" si="15"/>
        <v>2.2077491996909462E-3</v>
      </c>
      <c r="AZ31" s="38">
        <f t="shared" si="16"/>
        <v>1.3170736566163794E-2</v>
      </c>
      <c r="BA31" s="38">
        <f t="shared" si="17"/>
        <v>5.1408651587355313E-3</v>
      </c>
      <c r="BB31" s="38">
        <f t="shared" si="18"/>
        <v>4.0032516385089595E-3</v>
      </c>
      <c r="BC31" s="40">
        <f t="shared" si="19"/>
        <v>6.5320545228696996E-3</v>
      </c>
      <c r="BD31" s="20"/>
      <c r="BF31" s="26"/>
      <c r="BG31" s="59">
        <f t="shared" si="20"/>
        <v>-9.8404315609020784E-3</v>
      </c>
      <c r="BH31" s="49">
        <f t="shared" si="21"/>
        <v>-3.7997372759017833E-3</v>
      </c>
      <c r="BI31" s="49">
        <f t="shared" si="22"/>
        <v>-1.6380465980984905E-2</v>
      </c>
      <c r="BJ31" s="49">
        <f t="shared" si="23"/>
        <v>-6.0198852731861603E-3</v>
      </c>
      <c r="BK31" s="49">
        <f t="shared" si="24"/>
        <v>-5.4474627366433333E-3</v>
      </c>
      <c r="BL31" s="51">
        <f t="shared" si="25"/>
        <v>-8.2975965655236513E-3</v>
      </c>
      <c r="BM31" s="20"/>
      <c r="BO31" s="26"/>
      <c r="BP31" s="59">
        <f t="shared" si="26"/>
        <v>9.8404315609020784E-3</v>
      </c>
      <c r="BQ31" s="49">
        <f t="shared" si="27"/>
        <v>3.7997372759017833E-3</v>
      </c>
      <c r="BR31" s="49">
        <f t="shared" si="28"/>
        <v>1.6380465980984905E-2</v>
      </c>
      <c r="BS31" s="49">
        <f t="shared" si="29"/>
        <v>6.0198852731861603E-3</v>
      </c>
      <c r="BT31" s="49">
        <f t="shared" si="30"/>
        <v>5.4474627366433333E-3</v>
      </c>
      <c r="BU31" s="51">
        <f t="shared" si="31"/>
        <v>8.2975965655236513E-3</v>
      </c>
      <c r="BV31" s="20"/>
    </row>
    <row r="32" spans="2:74" x14ac:dyDescent="0.3">
      <c r="B32" s="2"/>
      <c r="C32" s="2"/>
      <c r="D32" s="2"/>
      <c r="E32" s="2"/>
      <c r="F32" s="2"/>
      <c r="H32" s="26"/>
      <c r="I32" s="29">
        <v>44767</v>
      </c>
      <c r="J32" s="5">
        <v>3965.72</v>
      </c>
      <c r="K32" s="5">
        <v>3966.84</v>
      </c>
      <c r="L32" s="5">
        <v>90.55</v>
      </c>
      <c r="M32" s="5">
        <v>90.88</v>
      </c>
      <c r="N32" s="5">
        <v>12391.213</v>
      </c>
      <c r="O32" s="5">
        <v>12328.412</v>
      </c>
      <c r="P32" s="5">
        <v>19010.28</v>
      </c>
      <c r="Q32" s="5">
        <v>19104.48</v>
      </c>
      <c r="R32" s="5">
        <v>1810.9521999999999</v>
      </c>
      <c r="S32" s="6">
        <v>1817.7732000000001</v>
      </c>
      <c r="T32" s="20"/>
      <c r="V32" s="26"/>
      <c r="W32" s="37">
        <f t="shared" si="0"/>
        <v>1.3151152429681813E-3</v>
      </c>
      <c r="X32" s="38">
        <f t="shared" si="1"/>
        <v>4.7540077390822843E-3</v>
      </c>
      <c r="Y32" s="38">
        <f t="shared" si="32"/>
        <v>-5.4898706220086971E-3</v>
      </c>
      <c r="Z32" s="38">
        <f t="shared" si="2"/>
        <v>6.4036512823106937E-3</v>
      </c>
      <c r="AA32" s="38">
        <f t="shared" si="3"/>
        <v>6.0283448708042288E-3</v>
      </c>
      <c r="AB32" s="40">
        <f t="shared" si="33"/>
        <v>2.6022497026313381E-3</v>
      </c>
      <c r="AC32" s="20"/>
      <c r="AE32" s="26"/>
      <c r="AF32" s="37">
        <f t="shared" si="4"/>
        <v>1.3151152429681813E-3</v>
      </c>
      <c r="AG32" s="38">
        <f t="shared" si="5"/>
        <v>4.7540077390822843E-3</v>
      </c>
      <c r="AH32" s="38">
        <f t="shared" si="6"/>
        <v>5.4898706220086971E-3</v>
      </c>
      <c r="AI32" s="38">
        <f t="shared" si="7"/>
        <v>6.4036512823106937E-3</v>
      </c>
      <c r="AJ32" s="38">
        <f t="shared" si="8"/>
        <v>6.0283448708042288E-3</v>
      </c>
      <c r="AK32" s="40">
        <f t="shared" si="34"/>
        <v>4.7981979514348178E-3</v>
      </c>
      <c r="AL32" s="20"/>
      <c r="AN32" s="26"/>
      <c r="AO32" s="37">
        <f t="shared" si="9"/>
        <v>2.8242034233388782E-4</v>
      </c>
      <c r="AP32" s="38">
        <f t="shared" si="10"/>
        <v>3.6443953616786119E-3</v>
      </c>
      <c r="AQ32" s="38">
        <f t="shared" si="35"/>
        <v>-5.0681882395209798E-3</v>
      </c>
      <c r="AR32" s="38">
        <f t="shared" si="11"/>
        <v>4.9552137054267864E-3</v>
      </c>
      <c r="AS32" s="38">
        <f t="shared" si="12"/>
        <v>3.7665268028610256E-3</v>
      </c>
      <c r="AT32" s="40">
        <f t="shared" si="13"/>
        <v>1.5160735945558665E-3</v>
      </c>
      <c r="AU32" s="20"/>
      <c r="AW32" s="26"/>
      <c r="AX32" s="37">
        <f t="shared" si="14"/>
        <v>2.8242034233388782E-4</v>
      </c>
      <c r="AY32" s="38">
        <f t="shared" si="15"/>
        <v>3.6443953616786119E-3</v>
      </c>
      <c r="AZ32" s="38">
        <f t="shared" si="16"/>
        <v>5.0681882395209798E-3</v>
      </c>
      <c r="BA32" s="38">
        <f t="shared" si="17"/>
        <v>4.9552137054267864E-3</v>
      </c>
      <c r="BB32" s="38">
        <f t="shared" si="18"/>
        <v>3.7665268028610256E-3</v>
      </c>
      <c r="BC32" s="40">
        <f t="shared" si="19"/>
        <v>3.5433488903642584E-3</v>
      </c>
      <c r="BD32" s="20"/>
      <c r="BF32" s="26"/>
      <c r="BG32" s="59">
        <f t="shared" si="20"/>
        <v>7.9876779265103458E-4</v>
      </c>
      <c r="BH32" s="49">
        <f t="shared" si="21"/>
        <v>4.1992015503804483E-3</v>
      </c>
      <c r="BI32" s="49">
        <f t="shared" si="22"/>
        <v>-5.279029430764838E-3</v>
      </c>
      <c r="BJ32" s="49">
        <f t="shared" si="23"/>
        <v>5.6794324938687401E-3</v>
      </c>
      <c r="BK32" s="49">
        <f t="shared" si="24"/>
        <v>4.897435836832627E-3</v>
      </c>
      <c r="BL32" s="51">
        <f t="shared" si="25"/>
        <v>2.0591616485936023E-3</v>
      </c>
      <c r="BM32" s="20"/>
      <c r="BO32" s="26"/>
      <c r="BP32" s="59">
        <f t="shared" si="26"/>
        <v>7.9876779265103458E-4</v>
      </c>
      <c r="BQ32" s="49">
        <f t="shared" si="27"/>
        <v>4.1992015503804483E-3</v>
      </c>
      <c r="BR32" s="49">
        <f t="shared" si="28"/>
        <v>5.279029430764838E-3</v>
      </c>
      <c r="BS32" s="49">
        <f t="shared" si="29"/>
        <v>5.6794324938687401E-3</v>
      </c>
      <c r="BT32" s="49">
        <f t="shared" si="30"/>
        <v>4.897435836832627E-3</v>
      </c>
      <c r="BU32" s="51">
        <f t="shared" si="31"/>
        <v>4.1707734208995375E-3</v>
      </c>
      <c r="BV32" s="20"/>
    </row>
    <row r="33" spans="8:74" x14ac:dyDescent="0.3">
      <c r="H33" s="26"/>
      <c r="I33" s="29">
        <v>44764</v>
      </c>
      <c r="J33" s="5">
        <v>3998.43</v>
      </c>
      <c r="K33" s="5">
        <v>3961.63</v>
      </c>
      <c r="L33" s="5">
        <v>91.04</v>
      </c>
      <c r="M33" s="5">
        <v>90.45</v>
      </c>
      <c r="N33" s="5">
        <v>12575.757</v>
      </c>
      <c r="O33" s="5">
        <v>12396.467000000001</v>
      </c>
      <c r="P33" s="5">
        <v>19085.669999999998</v>
      </c>
      <c r="Q33" s="5">
        <v>18982.919999999998</v>
      </c>
      <c r="R33" s="5">
        <v>1839.3605</v>
      </c>
      <c r="S33" s="6">
        <v>1806.8806999999999</v>
      </c>
      <c r="T33" s="20"/>
      <c r="V33" s="26"/>
      <c r="W33" s="37">
        <f t="shared" si="0"/>
        <v>-9.3324497680640443E-3</v>
      </c>
      <c r="X33" s="38">
        <f t="shared" si="1"/>
        <v>-3.1959444566893548E-3</v>
      </c>
      <c r="Y33" s="38">
        <f t="shared" si="32"/>
        <v>-1.7666595955484057E-2</v>
      </c>
      <c r="Z33" s="38">
        <f t="shared" si="2"/>
        <v>-4.1929721946089016E-3</v>
      </c>
      <c r="AA33" s="38">
        <f t="shared" si="3"/>
        <v>-1.6231402442477099E-2</v>
      </c>
      <c r="AB33" s="40">
        <f t="shared" si="33"/>
        <v>-1.0123872963464692E-2</v>
      </c>
      <c r="AC33" s="20"/>
      <c r="AE33" s="26"/>
      <c r="AF33" s="37">
        <f t="shared" si="4"/>
        <v>9.3324497680640443E-3</v>
      </c>
      <c r="AG33" s="38">
        <f t="shared" si="5"/>
        <v>3.1959444566893548E-3</v>
      </c>
      <c r="AH33" s="38">
        <f t="shared" si="6"/>
        <v>1.7666595955484057E-2</v>
      </c>
      <c r="AI33" s="38">
        <f t="shared" si="7"/>
        <v>4.1929721946089016E-3</v>
      </c>
      <c r="AJ33" s="38">
        <f t="shared" si="8"/>
        <v>1.6231402442477099E-2</v>
      </c>
      <c r="AK33" s="40">
        <f t="shared" si="34"/>
        <v>1.0123872963464692E-2</v>
      </c>
      <c r="AL33" s="20"/>
      <c r="AN33" s="26"/>
      <c r="AO33" s="37">
        <f t="shared" si="9"/>
        <v>-9.2036124178739472E-3</v>
      </c>
      <c r="AP33" s="38">
        <f t="shared" si="10"/>
        <v>-6.4806678383128669E-3</v>
      </c>
      <c r="AQ33" s="38">
        <f t="shared" si="35"/>
        <v>-1.4256795833443589E-2</v>
      </c>
      <c r="AR33" s="38">
        <f t="shared" si="11"/>
        <v>-5.3836202763644144E-3</v>
      </c>
      <c r="AS33" s="38">
        <f t="shared" si="12"/>
        <v>-1.7658202402411092E-2</v>
      </c>
      <c r="AT33" s="40">
        <f t="shared" si="13"/>
        <v>-1.0596579753681182E-2</v>
      </c>
      <c r="AU33" s="20"/>
      <c r="AW33" s="26"/>
      <c r="AX33" s="37">
        <f t="shared" si="14"/>
        <v>9.2036124178739472E-3</v>
      </c>
      <c r="AY33" s="38">
        <f t="shared" si="15"/>
        <v>6.4806678383128669E-3</v>
      </c>
      <c r="AZ33" s="38">
        <f t="shared" si="16"/>
        <v>1.4256795833443589E-2</v>
      </c>
      <c r="BA33" s="38">
        <f t="shared" si="17"/>
        <v>5.3836202763644144E-3</v>
      </c>
      <c r="BB33" s="38">
        <f t="shared" si="18"/>
        <v>1.7658202402411092E-2</v>
      </c>
      <c r="BC33" s="40">
        <f t="shared" si="19"/>
        <v>1.0596579753681182E-2</v>
      </c>
      <c r="BD33" s="20"/>
      <c r="BF33" s="26"/>
      <c r="BG33" s="59">
        <f t="shared" si="20"/>
        <v>-9.2680310929689966E-3</v>
      </c>
      <c r="BH33" s="49">
        <f t="shared" si="21"/>
        <v>-4.8383061475011108E-3</v>
      </c>
      <c r="BI33" s="49">
        <f t="shared" si="22"/>
        <v>-1.5961695894463824E-2</v>
      </c>
      <c r="BJ33" s="49">
        <f t="shared" si="23"/>
        <v>-4.788296235486658E-3</v>
      </c>
      <c r="BK33" s="49">
        <f t="shared" si="24"/>
        <v>-1.6944802422444095E-2</v>
      </c>
      <c r="BL33" s="51">
        <f t="shared" si="25"/>
        <v>-1.0360226358572937E-2</v>
      </c>
      <c r="BM33" s="20"/>
      <c r="BO33" s="26"/>
      <c r="BP33" s="59">
        <f t="shared" si="26"/>
        <v>9.2680310929689966E-3</v>
      </c>
      <c r="BQ33" s="49">
        <f t="shared" si="27"/>
        <v>4.8383061475011108E-3</v>
      </c>
      <c r="BR33" s="49">
        <f t="shared" si="28"/>
        <v>1.5961695894463824E-2</v>
      </c>
      <c r="BS33" s="49">
        <f t="shared" si="29"/>
        <v>4.788296235486658E-3</v>
      </c>
      <c r="BT33" s="49">
        <f t="shared" si="30"/>
        <v>1.6944802422444095E-2</v>
      </c>
      <c r="BU33" s="51">
        <f t="shared" si="31"/>
        <v>1.0360226358572937E-2</v>
      </c>
      <c r="BV33" s="20"/>
    </row>
    <row r="34" spans="8:74" x14ac:dyDescent="0.3">
      <c r="H34" s="26"/>
      <c r="I34" s="29">
        <v>44763</v>
      </c>
      <c r="J34" s="5">
        <v>3955.47</v>
      </c>
      <c r="K34" s="5">
        <v>3998.95</v>
      </c>
      <c r="L34" s="5">
        <v>89.83</v>
      </c>
      <c r="M34" s="5">
        <v>90.74</v>
      </c>
      <c r="N34" s="5">
        <v>12466.130999999999</v>
      </c>
      <c r="O34" s="5">
        <v>12619.409</v>
      </c>
      <c r="P34" s="5">
        <v>18953.98</v>
      </c>
      <c r="Q34" s="5">
        <v>19062.849999999999</v>
      </c>
      <c r="R34" s="5">
        <v>1819.7705000000001</v>
      </c>
      <c r="S34" s="6">
        <v>1836.6928</v>
      </c>
      <c r="T34" s="20"/>
      <c r="V34" s="26"/>
      <c r="W34" s="37">
        <f t="shared" si="0"/>
        <v>9.861360135356885E-3</v>
      </c>
      <c r="X34" s="38">
        <f t="shared" si="1"/>
        <v>7.2150072150071205E-3</v>
      </c>
      <c r="Y34" s="38">
        <f t="shared" si="32"/>
        <v>1.4447877365353788E-2</v>
      </c>
      <c r="Z34" s="38">
        <f t="shared" si="2"/>
        <v>2.2175874982322021E-3</v>
      </c>
      <c r="AA34" s="38">
        <f t="shared" si="3"/>
        <v>4.7838335900327981E-3</v>
      </c>
      <c r="AB34" s="40">
        <f t="shared" si="33"/>
        <v>7.7051331607965595E-3</v>
      </c>
      <c r="AC34" s="20"/>
      <c r="AE34" s="26"/>
      <c r="AF34" s="37">
        <f t="shared" si="4"/>
        <v>9.861360135356885E-3</v>
      </c>
      <c r="AG34" s="38">
        <f t="shared" si="5"/>
        <v>7.2150072150071205E-3</v>
      </c>
      <c r="AH34" s="38">
        <f t="shared" si="6"/>
        <v>1.4447877365353788E-2</v>
      </c>
      <c r="AI34" s="38">
        <f t="shared" si="7"/>
        <v>2.2175874982322021E-3</v>
      </c>
      <c r="AJ34" s="38">
        <f t="shared" si="8"/>
        <v>4.7838335900327981E-3</v>
      </c>
      <c r="AK34" s="40">
        <f t="shared" si="34"/>
        <v>7.7051331607965595E-3</v>
      </c>
      <c r="AL34" s="20"/>
      <c r="AN34" s="26"/>
      <c r="AO34" s="37">
        <f t="shared" si="9"/>
        <v>1.0992372587834068E-2</v>
      </c>
      <c r="AP34" s="38">
        <f t="shared" si="10"/>
        <v>1.0130246020260454E-2</v>
      </c>
      <c r="AQ34" s="38">
        <f t="shared" si="35"/>
        <v>1.2295555052325397E-2</v>
      </c>
      <c r="AR34" s="38">
        <f t="shared" si="11"/>
        <v>5.7439123603590901E-3</v>
      </c>
      <c r="AS34" s="38">
        <f t="shared" si="12"/>
        <v>9.2991396442573104E-3</v>
      </c>
      <c r="AT34" s="40">
        <f t="shared" si="13"/>
        <v>9.6922451330072653E-3</v>
      </c>
      <c r="AU34" s="20"/>
      <c r="AW34" s="26"/>
      <c r="AX34" s="37">
        <f t="shared" si="14"/>
        <v>1.0992372587834068E-2</v>
      </c>
      <c r="AY34" s="38">
        <f t="shared" si="15"/>
        <v>1.0130246020260454E-2</v>
      </c>
      <c r="AZ34" s="38">
        <f t="shared" si="16"/>
        <v>1.2295555052325397E-2</v>
      </c>
      <c r="BA34" s="38">
        <f t="shared" si="17"/>
        <v>5.7439123603590901E-3</v>
      </c>
      <c r="BB34" s="38">
        <f t="shared" si="18"/>
        <v>9.2991396442573104E-3</v>
      </c>
      <c r="BC34" s="40">
        <f t="shared" si="19"/>
        <v>9.6922451330072653E-3</v>
      </c>
      <c r="BD34" s="20"/>
      <c r="BF34" s="26"/>
      <c r="BG34" s="59">
        <f t="shared" si="20"/>
        <v>1.0426866361595476E-2</v>
      </c>
      <c r="BH34" s="49">
        <f t="shared" si="21"/>
        <v>8.6726266176337871E-3</v>
      </c>
      <c r="BI34" s="49">
        <f t="shared" si="22"/>
        <v>1.3371716208839594E-2</v>
      </c>
      <c r="BJ34" s="49">
        <f t="shared" si="23"/>
        <v>3.9807499292956461E-3</v>
      </c>
      <c r="BK34" s="49">
        <f t="shared" si="24"/>
        <v>7.0414866171450543E-3</v>
      </c>
      <c r="BL34" s="51">
        <f t="shared" si="25"/>
        <v>8.6986891469019115E-3</v>
      </c>
      <c r="BM34" s="20"/>
      <c r="BO34" s="26"/>
      <c r="BP34" s="59">
        <f t="shared" si="26"/>
        <v>1.0426866361595476E-2</v>
      </c>
      <c r="BQ34" s="49">
        <f t="shared" si="27"/>
        <v>8.6726266176337871E-3</v>
      </c>
      <c r="BR34" s="49">
        <f t="shared" si="28"/>
        <v>1.3371716208839594E-2</v>
      </c>
      <c r="BS34" s="49">
        <f t="shared" si="29"/>
        <v>3.9807499292956461E-3</v>
      </c>
      <c r="BT34" s="49">
        <f t="shared" si="30"/>
        <v>7.0414866171450543E-3</v>
      </c>
      <c r="BU34" s="51">
        <f t="shared" si="31"/>
        <v>8.6986891469019115E-3</v>
      </c>
      <c r="BV34" s="20"/>
    </row>
    <row r="35" spans="8:74" x14ac:dyDescent="0.3">
      <c r="H35" s="26"/>
      <c r="I35" s="29">
        <v>44762</v>
      </c>
      <c r="J35" s="5">
        <v>3935.32</v>
      </c>
      <c r="K35" s="5">
        <v>3959.9</v>
      </c>
      <c r="L35" s="5">
        <v>89.43</v>
      </c>
      <c r="M35" s="5">
        <v>90.09</v>
      </c>
      <c r="N35" s="5">
        <v>12269.066000000001</v>
      </c>
      <c r="O35" s="5">
        <v>12439.682000000001</v>
      </c>
      <c r="P35" s="5">
        <v>18912.439999999999</v>
      </c>
      <c r="Q35" s="5">
        <v>19020.669999999998</v>
      </c>
      <c r="R35" s="5">
        <v>1797.9449999999999</v>
      </c>
      <c r="S35" s="6">
        <v>1827.9482</v>
      </c>
      <c r="T35" s="20"/>
      <c r="V35" s="26"/>
      <c r="W35" s="37">
        <f t="shared" si="0"/>
        <v>5.8958160281861252E-3</v>
      </c>
      <c r="X35" s="38">
        <f t="shared" si="1"/>
        <v>7.7181208053691015E-3</v>
      </c>
      <c r="Y35" s="38">
        <f t="shared" si="32"/>
        <v>1.5532327244881849E-2</v>
      </c>
      <c r="Z35" s="38">
        <f t="shared" si="2"/>
        <v>4.3806774947973718E-3</v>
      </c>
      <c r="AA35" s="38">
        <f t="shared" si="3"/>
        <v>1.5908420707823768E-2</v>
      </c>
      <c r="AB35" s="40">
        <f t="shared" si="33"/>
        <v>9.8870724562116433E-3</v>
      </c>
      <c r="AC35" s="20"/>
      <c r="AE35" s="26"/>
      <c r="AF35" s="37">
        <f t="shared" si="4"/>
        <v>5.8958160281861252E-3</v>
      </c>
      <c r="AG35" s="38">
        <f t="shared" si="5"/>
        <v>7.7181208053691015E-3</v>
      </c>
      <c r="AH35" s="38">
        <f t="shared" si="6"/>
        <v>1.5532327244881849E-2</v>
      </c>
      <c r="AI35" s="38">
        <f t="shared" si="7"/>
        <v>4.3806774947973718E-3</v>
      </c>
      <c r="AJ35" s="38">
        <f t="shared" si="8"/>
        <v>1.5908420707823768E-2</v>
      </c>
      <c r="AK35" s="40">
        <f t="shared" si="34"/>
        <v>9.8870724562116433E-3</v>
      </c>
      <c r="AL35" s="20"/>
      <c r="AN35" s="26"/>
      <c r="AO35" s="37">
        <f t="shared" si="9"/>
        <v>6.2459977841700107E-3</v>
      </c>
      <c r="AP35" s="38">
        <f t="shared" si="10"/>
        <v>7.380073800737969E-3</v>
      </c>
      <c r="AQ35" s="38">
        <f t="shared" si="35"/>
        <v>1.3906193022353941E-2</v>
      </c>
      <c r="AR35" s="38">
        <f t="shared" si="11"/>
        <v>5.7226883469292996E-3</v>
      </c>
      <c r="AS35" s="38">
        <f t="shared" si="12"/>
        <v>1.6687496002380554E-2</v>
      </c>
      <c r="AT35" s="40">
        <f t="shared" si="13"/>
        <v>9.9884897913143558E-3</v>
      </c>
      <c r="AU35" s="20"/>
      <c r="AW35" s="26"/>
      <c r="AX35" s="37">
        <f t="shared" si="14"/>
        <v>6.2459977841700107E-3</v>
      </c>
      <c r="AY35" s="38">
        <f t="shared" si="15"/>
        <v>7.380073800737969E-3</v>
      </c>
      <c r="AZ35" s="38">
        <f t="shared" si="16"/>
        <v>1.3906193022353941E-2</v>
      </c>
      <c r="BA35" s="38">
        <f t="shared" si="17"/>
        <v>5.7226883469292996E-3</v>
      </c>
      <c r="BB35" s="38">
        <f t="shared" si="18"/>
        <v>1.6687496002380554E-2</v>
      </c>
      <c r="BC35" s="40">
        <f t="shared" si="19"/>
        <v>9.9884897913143558E-3</v>
      </c>
      <c r="BD35" s="20"/>
      <c r="BF35" s="26"/>
      <c r="BG35" s="59">
        <f t="shared" si="20"/>
        <v>6.0709069061780675E-3</v>
      </c>
      <c r="BH35" s="49">
        <f t="shared" si="21"/>
        <v>7.5490973030535348E-3</v>
      </c>
      <c r="BI35" s="49">
        <f t="shared" si="22"/>
        <v>1.4719260133617896E-2</v>
      </c>
      <c r="BJ35" s="49">
        <f t="shared" si="23"/>
        <v>5.0516829208633353E-3</v>
      </c>
      <c r="BK35" s="49">
        <f t="shared" si="24"/>
        <v>1.6297958355102161E-2</v>
      </c>
      <c r="BL35" s="51">
        <f t="shared" si="25"/>
        <v>9.9377811237629978E-3</v>
      </c>
      <c r="BM35" s="20"/>
      <c r="BO35" s="26"/>
      <c r="BP35" s="59">
        <f t="shared" si="26"/>
        <v>6.0709069061780675E-3</v>
      </c>
      <c r="BQ35" s="49">
        <f t="shared" si="27"/>
        <v>7.5490973030535348E-3</v>
      </c>
      <c r="BR35" s="49">
        <f t="shared" si="28"/>
        <v>1.4719260133617896E-2</v>
      </c>
      <c r="BS35" s="49">
        <f t="shared" si="29"/>
        <v>5.0516829208633353E-3</v>
      </c>
      <c r="BT35" s="49">
        <f t="shared" si="30"/>
        <v>1.6297958355102161E-2</v>
      </c>
      <c r="BU35" s="51">
        <f t="shared" si="31"/>
        <v>9.9377811237629978E-3</v>
      </c>
      <c r="BV35" s="20"/>
    </row>
    <row r="36" spans="8:74" x14ac:dyDescent="0.3">
      <c r="H36" s="26"/>
      <c r="I36" s="29">
        <v>44761</v>
      </c>
      <c r="J36" s="5">
        <v>3860.73</v>
      </c>
      <c r="K36" s="5">
        <v>3936.69</v>
      </c>
      <c r="L36" s="5">
        <v>87.03</v>
      </c>
      <c r="M36" s="5">
        <v>89.4</v>
      </c>
      <c r="N36" s="5">
        <v>12046.689</v>
      </c>
      <c r="O36" s="5">
        <v>12249.42</v>
      </c>
      <c r="P36" s="5">
        <v>18723.11</v>
      </c>
      <c r="Q36" s="5">
        <v>18937.71</v>
      </c>
      <c r="R36" s="5">
        <v>1754.7302</v>
      </c>
      <c r="S36" s="6">
        <v>1799.3237999999999</v>
      </c>
      <c r="T36" s="20"/>
      <c r="V36" s="26"/>
      <c r="W36" s="44">
        <f t="shared" si="0"/>
        <v>2.7628333137554369E-2</v>
      </c>
      <c r="X36" s="45">
        <f t="shared" si="1"/>
        <v>3.5681186283596067E-2</v>
      </c>
      <c r="Y36" s="45">
        <f t="shared" si="32"/>
        <v>3.1312986739633765E-2</v>
      </c>
      <c r="Z36" s="45">
        <f t="shared" si="2"/>
        <v>1.8396267508155154E-2</v>
      </c>
      <c r="AA36" s="45">
        <f t="shared" si="3"/>
        <v>3.5035544398025378E-2</v>
      </c>
      <c r="AB36" s="47">
        <f t="shared" ref="AB36" si="36">AVERAGE(W36:AA36)</f>
        <v>2.9610863613392945E-2</v>
      </c>
      <c r="AC36" s="20"/>
      <c r="AD36" s="3"/>
      <c r="AE36" s="26"/>
      <c r="AF36" s="44">
        <f t="shared" si="4"/>
        <v>2.7628333137554369E-2</v>
      </c>
      <c r="AG36" s="45">
        <f t="shared" si="5"/>
        <v>3.5681186283596067E-2</v>
      </c>
      <c r="AH36" s="45">
        <f t="shared" si="6"/>
        <v>3.1312986739633765E-2</v>
      </c>
      <c r="AI36" s="45">
        <f t="shared" si="7"/>
        <v>1.8396267508155154E-2</v>
      </c>
      <c r="AJ36" s="45">
        <f t="shared" si="8"/>
        <v>3.5035544398025378E-2</v>
      </c>
      <c r="AK36" s="47">
        <f t="shared" ref="AK36" si="37">AVERAGE(AF36:AJ36)</f>
        <v>2.9610863613392945E-2</v>
      </c>
      <c r="AL36" s="20"/>
      <c r="AN36" s="17"/>
      <c r="AO36" s="44">
        <f t="shared" si="9"/>
        <v>1.9675035550271589E-2</v>
      </c>
      <c r="AP36" s="45">
        <f t="shared" si="10"/>
        <v>2.7231988969320976E-2</v>
      </c>
      <c r="AQ36" s="45">
        <f t="shared" si="35"/>
        <v>1.6828773449700556E-2</v>
      </c>
      <c r="AR36" s="45">
        <f t="shared" si="11"/>
        <v>1.1461771041242536E-2</v>
      </c>
      <c r="AS36" s="45">
        <f t="shared" si="12"/>
        <v>2.541336554189352E-2</v>
      </c>
      <c r="AT36" s="47">
        <f t="shared" si="13"/>
        <v>2.0122186910485836E-2</v>
      </c>
      <c r="AU36" s="17"/>
      <c r="AV36" s="3"/>
      <c r="AW36" s="17"/>
      <c r="AX36" s="44">
        <f t="shared" si="14"/>
        <v>1.9675035550271589E-2</v>
      </c>
      <c r="AY36" s="45">
        <f t="shared" si="15"/>
        <v>2.7231988969320976E-2</v>
      </c>
      <c r="AZ36" s="45">
        <f t="shared" si="16"/>
        <v>1.6828773449700556E-2</v>
      </c>
      <c r="BA36" s="45">
        <f t="shared" si="17"/>
        <v>1.1461771041242536E-2</v>
      </c>
      <c r="BB36" s="45">
        <f t="shared" si="18"/>
        <v>2.541336554189352E-2</v>
      </c>
      <c r="BC36" s="47">
        <f t="shared" si="19"/>
        <v>2.0122186910485836E-2</v>
      </c>
      <c r="BD36" s="17"/>
      <c r="BE36" s="3"/>
      <c r="BF36" s="17"/>
      <c r="BG36" s="52">
        <f t="shared" si="20"/>
        <v>2.3651684343912981E-2</v>
      </c>
      <c r="BH36" s="53">
        <f t="shared" si="21"/>
        <v>3.1456587626458518E-2</v>
      </c>
      <c r="BI36" s="53">
        <f t="shared" si="22"/>
        <v>2.4070880094667159E-2</v>
      </c>
      <c r="BJ36" s="53">
        <f t="shared" si="23"/>
        <v>1.4929019274698845E-2</v>
      </c>
      <c r="BK36" s="53">
        <f t="shared" si="24"/>
        <v>3.0224454969959451E-2</v>
      </c>
      <c r="BL36" s="55">
        <f t="shared" si="25"/>
        <v>2.4866525261939394E-2</v>
      </c>
      <c r="BM36" s="17"/>
      <c r="BN36" s="3"/>
      <c r="BO36" s="17"/>
      <c r="BP36" s="52">
        <f t="shared" si="26"/>
        <v>2.3651684343912981E-2</v>
      </c>
      <c r="BQ36" s="53">
        <f t="shared" si="27"/>
        <v>3.1456587626458518E-2</v>
      </c>
      <c r="BR36" s="53">
        <f t="shared" si="28"/>
        <v>2.4070880094667159E-2</v>
      </c>
      <c r="BS36" s="53">
        <f t="shared" si="29"/>
        <v>1.4929019274698845E-2</v>
      </c>
      <c r="BT36" s="53">
        <f t="shared" si="30"/>
        <v>3.0224454969959451E-2</v>
      </c>
      <c r="BU36" s="55">
        <f t="shared" si="31"/>
        <v>2.4866525261939394E-2</v>
      </c>
      <c r="BV36" s="17"/>
    </row>
    <row r="37" spans="8:74" x14ac:dyDescent="0.3">
      <c r="H37" s="26"/>
      <c r="I37" s="58">
        <v>44760</v>
      </c>
      <c r="J37" s="30">
        <v>3883.79</v>
      </c>
      <c r="K37" s="30">
        <v>3830.85</v>
      </c>
      <c r="L37" s="30">
        <v>87.61</v>
      </c>
      <c r="M37" s="30">
        <v>86.32</v>
      </c>
      <c r="N37" s="30">
        <v>12089.683000000001</v>
      </c>
      <c r="O37" s="30">
        <v>11877.5</v>
      </c>
      <c r="P37" s="30">
        <v>18582.53</v>
      </c>
      <c r="Q37" s="30">
        <v>18595.62</v>
      </c>
      <c r="R37" s="30">
        <v>1758.9041</v>
      </c>
      <c r="S37" s="31">
        <v>1738.4174</v>
      </c>
      <c r="T37" s="20"/>
      <c r="V37" s="27"/>
      <c r="W37" s="21"/>
      <c r="X37" s="21"/>
      <c r="Y37" s="21"/>
      <c r="Z37" s="21"/>
      <c r="AA37" s="21"/>
      <c r="AB37" s="21"/>
      <c r="AC37" s="22"/>
      <c r="AE37" s="27"/>
      <c r="AF37" s="21"/>
      <c r="AG37" s="21"/>
      <c r="AH37" s="21"/>
      <c r="AI37" s="21"/>
      <c r="AJ37" s="21"/>
      <c r="AK37" s="21"/>
      <c r="AL37" s="22"/>
      <c r="AN37" s="27"/>
      <c r="AO37" s="21"/>
      <c r="AP37" s="21"/>
      <c r="AQ37" s="21"/>
      <c r="AR37" s="21"/>
      <c r="AS37" s="21"/>
      <c r="AT37" s="21"/>
      <c r="AU37" s="22"/>
      <c r="AW37" s="27"/>
      <c r="AX37" s="21"/>
      <c r="AY37" s="21"/>
      <c r="AZ37" s="21"/>
      <c r="BA37" s="21"/>
      <c r="BB37" s="21"/>
      <c r="BC37" s="21"/>
      <c r="BD37" s="22"/>
      <c r="BF37" s="27"/>
      <c r="BG37" s="21"/>
      <c r="BH37" s="21"/>
      <c r="BI37" s="21"/>
      <c r="BJ37" s="21"/>
      <c r="BK37" s="21"/>
      <c r="BL37" s="21"/>
      <c r="BM37" s="22"/>
      <c r="BO37" s="27"/>
      <c r="BP37" s="21"/>
      <c r="BQ37" s="21"/>
      <c r="BR37" s="21"/>
      <c r="BS37" s="21"/>
      <c r="BT37" s="21"/>
      <c r="BU37" s="21"/>
      <c r="BV37" s="22"/>
    </row>
    <row r="38" spans="8:74" x14ac:dyDescent="0.3">
      <c r="H38" s="27"/>
      <c r="I38" s="32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22"/>
    </row>
    <row r="39" spans="8:74" x14ac:dyDescent="0.3">
      <c r="I39" s="28"/>
      <c r="V39" s="23"/>
      <c r="W39" s="24"/>
      <c r="X39" s="24"/>
      <c r="Y39" s="24"/>
      <c r="Z39" s="24"/>
      <c r="AA39" s="24"/>
      <c r="AB39" s="24"/>
      <c r="AC39" s="25"/>
      <c r="AE39" s="23"/>
      <c r="AF39" s="24"/>
      <c r="AG39" s="24"/>
      <c r="AH39" s="24"/>
      <c r="AI39" s="24"/>
      <c r="AJ39" s="24"/>
      <c r="AK39" s="24"/>
      <c r="AL39" s="25"/>
      <c r="AN39" s="23"/>
      <c r="AO39" s="24"/>
      <c r="AP39" s="24"/>
      <c r="AQ39" s="24"/>
      <c r="AR39" s="24"/>
      <c r="AS39" s="24"/>
      <c r="AT39" s="24"/>
      <c r="AU39" s="25"/>
      <c r="AW39" s="23"/>
      <c r="AX39" s="24"/>
      <c r="AY39" s="24"/>
      <c r="AZ39" s="24"/>
      <c r="BA39" s="24"/>
      <c r="BB39" s="24"/>
      <c r="BC39" s="24"/>
      <c r="BD39" s="25"/>
      <c r="BF39" s="23"/>
      <c r="BG39" s="24"/>
      <c r="BH39" s="24"/>
      <c r="BI39" s="24"/>
      <c r="BJ39" s="24"/>
      <c r="BK39" s="24"/>
      <c r="BL39" s="24"/>
      <c r="BM39" s="25"/>
      <c r="BO39" s="23"/>
      <c r="BP39" s="24"/>
      <c r="BQ39" s="24"/>
      <c r="BR39" s="24"/>
      <c r="BS39" s="24"/>
      <c r="BT39" s="24"/>
      <c r="BU39" s="24"/>
      <c r="BV39" s="25"/>
    </row>
    <row r="40" spans="8:74" ht="18" x14ac:dyDescent="0.35">
      <c r="I40" s="28"/>
      <c r="V40" s="26"/>
      <c r="W40" s="211" t="s">
        <v>34</v>
      </c>
      <c r="X40" s="212"/>
      <c r="Y40" s="212"/>
      <c r="Z40" s="212"/>
      <c r="AA40" s="212"/>
      <c r="AB40" s="213"/>
      <c r="AC40" s="20"/>
      <c r="AE40" s="26"/>
      <c r="AF40" s="214" t="s">
        <v>35</v>
      </c>
      <c r="AG40" s="215"/>
      <c r="AH40" s="215"/>
      <c r="AI40" s="215"/>
      <c r="AJ40" s="215"/>
      <c r="AK40" s="216"/>
      <c r="AL40" s="20"/>
      <c r="AN40" s="26"/>
      <c r="AO40" s="211" t="s">
        <v>178</v>
      </c>
      <c r="AP40" s="212"/>
      <c r="AQ40" s="212"/>
      <c r="AR40" s="212"/>
      <c r="AS40" s="212"/>
      <c r="AT40" s="213"/>
      <c r="AU40" s="20"/>
      <c r="AW40" s="26"/>
      <c r="AX40" s="214" t="s">
        <v>179</v>
      </c>
      <c r="AY40" s="215"/>
      <c r="AZ40" s="215"/>
      <c r="BA40" s="215"/>
      <c r="BB40" s="215"/>
      <c r="BC40" s="216"/>
      <c r="BD40" s="20"/>
      <c r="BF40" s="26"/>
      <c r="BG40" s="211" t="s">
        <v>180</v>
      </c>
      <c r="BH40" s="212"/>
      <c r="BI40" s="212"/>
      <c r="BJ40" s="212"/>
      <c r="BK40" s="212"/>
      <c r="BL40" s="213"/>
      <c r="BM40" s="20"/>
      <c r="BO40" s="26"/>
      <c r="BP40" s="214" t="s">
        <v>181</v>
      </c>
      <c r="BQ40" s="215"/>
      <c r="BR40" s="215"/>
      <c r="BS40" s="215"/>
      <c r="BT40" s="215"/>
      <c r="BU40" s="216"/>
      <c r="BV40" s="20"/>
    </row>
    <row r="41" spans="8:74" x14ac:dyDescent="0.3">
      <c r="I41" s="28"/>
      <c r="V41" s="26"/>
      <c r="W41" s="33" t="s">
        <v>50</v>
      </c>
      <c r="X41" s="34" t="s">
        <v>51</v>
      </c>
      <c r="Y41" s="34" t="s">
        <v>52</v>
      </c>
      <c r="Z41" s="34" t="s">
        <v>53</v>
      </c>
      <c r="AA41" s="34" t="s">
        <v>54</v>
      </c>
      <c r="AB41" s="36" t="s">
        <v>9</v>
      </c>
      <c r="AC41" s="20"/>
      <c r="AE41" s="26"/>
      <c r="AF41" s="56" t="s">
        <v>50</v>
      </c>
      <c r="AG41" s="57" t="s">
        <v>51</v>
      </c>
      <c r="AH41" s="57" t="s">
        <v>52</v>
      </c>
      <c r="AI41" s="57" t="s">
        <v>53</v>
      </c>
      <c r="AJ41" s="57" t="s">
        <v>54</v>
      </c>
      <c r="AK41" s="89" t="s">
        <v>9</v>
      </c>
      <c r="AL41" s="20"/>
      <c r="AN41" s="26"/>
      <c r="AO41" s="33" t="s">
        <v>50</v>
      </c>
      <c r="AP41" s="34" t="s">
        <v>51</v>
      </c>
      <c r="AQ41" s="34" t="s">
        <v>52</v>
      </c>
      <c r="AR41" s="34" t="s">
        <v>53</v>
      </c>
      <c r="AS41" s="34" t="s">
        <v>54</v>
      </c>
      <c r="AT41" s="36" t="s">
        <v>9</v>
      </c>
      <c r="AU41" s="20"/>
      <c r="AW41" s="26"/>
      <c r="AX41" s="56" t="s">
        <v>50</v>
      </c>
      <c r="AY41" s="57" t="s">
        <v>51</v>
      </c>
      <c r="AZ41" s="57" t="s">
        <v>52</v>
      </c>
      <c r="BA41" s="57" t="s">
        <v>53</v>
      </c>
      <c r="BB41" s="57" t="s">
        <v>54</v>
      </c>
      <c r="BC41" s="36" t="s">
        <v>9</v>
      </c>
      <c r="BD41" s="20"/>
      <c r="BF41" s="26"/>
      <c r="BG41" s="56" t="s">
        <v>50</v>
      </c>
      <c r="BH41" s="57" t="s">
        <v>51</v>
      </c>
      <c r="BI41" s="57" t="s">
        <v>52</v>
      </c>
      <c r="BJ41" s="57" t="s">
        <v>53</v>
      </c>
      <c r="BK41" s="57" t="s">
        <v>54</v>
      </c>
      <c r="BL41" s="36" t="s">
        <v>9</v>
      </c>
      <c r="BM41" s="20"/>
      <c r="BO41" s="26"/>
      <c r="BP41" s="56" t="s">
        <v>50</v>
      </c>
      <c r="BQ41" s="57" t="s">
        <v>51</v>
      </c>
      <c r="BR41" s="57" t="s">
        <v>52</v>
      </c>
      <c r="BS41" s="57" t="s">
        <v>53</v>
      </c>
      <c r="BT41" s="57" t="s">
        <v>54</v>
      </c>
      <c r="BU41" s="36" t="s">
        <v>9</v>
      </c>
      <c r="BV41" s="20"/>
    </row>
    <row r="42" spans="8:74" x14ac:dyDescent="0.3">
      <c r="I42" s="28"/>
      <c r="V42" s="26"/>
      <c r="W42" s="44">
        <f>IF(OR(E9="",K7=""),"",(E9-K7)/K7)</f>
        <v>-1.1028107408059777E-2</v>
      </c>
      <c r="X42" s="53">
        <f>IF(OR(E10="",M7=""),"",(E10-M7)/M7)</f>
        <v>332.81007466610578</v>
      </c>
      <c r="Y42" s="53">
        <f>IF(OR(E11="",O7=""),"",(E11-O7)/O7)</f>
        <v>-1.134414828454439E-2</v>
      </c>
      <c r="Z42" s="53">
        <f>IF(OR(E12="",Q7=""),"",(E12-Q7)/Q7)</f>
        <v>-1.6294517274547518E-2</v>
      </c>
      <c r="AA42" s="53">
        <f>IF(OR(E13="",S7=""),"",(E13-S7)/S7)</f>
        <v>-1.4523660403008809E-2</v>
      </c>
      <c r="AB42" s="55">
        <f>AVERAGE(W42:AA42)</f>
        <v>66.551376846547129</v>
      </c>
      <c r="AC42" s="20"/>
      <c r="AE42" s="26"/>
      <c r="AF42" s="41">
        <f>IFERROR(SQRT((W42)^2),"")</f>
        <v>1.1028107408059777E-2</v>
      </c>
      <c r="AG42" s="42">
        <f t="shared" ref="AG42:AJ42" si="38">IFERROR(SQRT((X42)^2),"")</f>
        <v>332.81007466610578</v>
      </c>
      <c r="AH42" s="42">
        <f t="shared" si="38"/>
        <v>1.134414828454439E-2</v>
      </c>
      <c r="AI42" s="42">
        <f t="shared" si="38"/>
        <v>1.6294517274547518E-2</v>
      </c>
      <c r="AJ42" s="42">
        <f t="shared" si="38"/>
        <v>1.4523660403008809E-2</v>
      </c>
      <c r="AK42" s="66">
        <f>AVERAGE(AF42:AJ42)</f>
        <v>66.572653019895185</v>
      </c>
      <c r="AL42" s="20"/>
      <c r="AN42" s="26"/>
      <c r="AO42" s="44">
        <f>IFERROR((E9-J6)/J6,"")</f>
        <v>-1.3631920816578953E-2</v>
      </c>
      <c r="AP42" s="53">
        <f>IFERROR((E10-L6)/L6,"")</f>
        <v>332.07450157397693</v>
      </c>
      <c r="AQ42" s="53">
        <f>IFERROR((E11-N6)/N6,"")</f>
        <v>-1.7489168474441687E-2</v>
      </c>
      <c r="AR42" s="53">
        <f>IFERROR((E12-P6)/P6,"")</f>
        <v>-1.5485508950131649E-2</v>
      </c>
      <c r="AS42" s="53">
        <f>IFERROR((E13-R6)/R6,"")</f>
        <v>-1.7766228360126524E-2</v>
      </c>
      <c r="AT42" s="55">
        <f>AVERAGE(AO42:AS42)</f>
        <v>66.402025749475129</v>
      </c>
      <c r="AU42" s="20"/>
      <c r="AW42" s="26"/>
      <c r="AX42" s="41">
        <f>IFERROR(SQRT((AO42)^2),"")</f>
        <v>1.3631920816578953E-2</v>
      </c>
      <c r="AY42" s="42">
        <f t="shared" ref="AY42" si="39">IFERROR(SQRT((AP42)^2),"")</f>
        <v>332.07450157397693</v>
      </c>
      <c r="AZ42" s="42">
        <f t="shared" ref="AZ42" si="40">IFERROR(SQRT((AQ42)^2),"")</f>
        <v>1.7489168474441687E-2</v>
      </c>
      <c r="BA42" s="42">
        <f t="shared" ref="BA42" si="41">IFERROR(SQRT((AR42)^2),"")</f>
        <v>1.5485508950131649E-2</v>
      </c>
      <c r="BB42" s="42">
        <f t="shared" ref="BB42" si="42">IFERROR(SQRT((AS42)^2),"")</f>
        <v>1.7766228360126524E-2</v>
      </c>
      <c r="BC42" s="55">
        <f>AVERAGE(AX42:BB42)</f>
        <v>66.427774880115649</v>
      </c>
      <c r="BD42" s="20"/>
      <c r="BF42" s="26"/>
      <c r="BG42" s="41">
        <f>AVERAGE(W42,AO42)</f>
        <v>-1.2330014112319366E-2</v>
      </c>
      <c r="BH42" s="42">
        <f>AVERAGE(X42,AP42)</f>
        <v>332.44228812004133</v>
      </c>
      <c r="BI42" s="42">
        <f>AVERAGE(Y42,AQ42)</f>
        <v>-1.4416658379493038E-2</v>
      </c>
      <c r="BJ42" s="42">
        <f>AVERAGE(Z42,AR42)</f>
        <v>-1.5890013112339584E-2</v>
      </c>
      <c r="BK42" s="42">
        <f>AVERAGE(AA42,AS42)</f>
        <v>-1.6144944381567668E-2</v>
      </c>
      <c r="BL42" s="66">
        <f>AVERAGE(BG42:BK42)</f>
        <v>66.476701298011136</v>
      </c>
      <c r="BM42" s="20"/>
      <c r="BO42" s="26"/>
      <c r="BP42" s="41">
        <f>IFERROR(SQRT((BG42)^2),"")</f>
        <v>1.2330014112319366E-2</v>
      </c>
      <c r="BQ42" s="42">
        <f t="shared" ref="BQ42" si="43">IFERROR(SQRT((BH42)^2),"")</f>
        <v>332.44228812004133</v>
      </c>
      <c r="BR42" s="42">
        <f t="shared" ref="BR42" si="44">IFERROR(SQRT((BI42)^2),"")</f>
        <v>1.4416658379493038E-2</v>
      </c>
      <c r="BS42" s="42">
        <f t="shared" ref="BS42" si="45">IFERROR(SQRT((BJ42)^2),"")</f>
        <v>1.5890013112339584E-2</v>
      </c>
      <c r="BT42" s="42">
        <f t="shared" ref="BT42" si="46">IFERROR(SQRT((BK42)^2),"")</f>
        <v>1.6144944381567668E-2</v>
      </c>
      <c r="BU42" s="66">
        <f>AVERAGE(BP42:BT42)</f>
        <v>66.500213950005403</v>
      </c>
      <c r="BV42" s="20"/>
    </row>
    <row r="43" spans="8:74" x14ac:dyDescent="0.3">
      <c r="I43" s="28"/>
      <c r="V43" s="27"/>
      <c r="W43" s="21"/>
      <c r="X43" s="21"/>
      <c r="Y43" s="21"/>
      <c r="Z43" s="21"/>
      <c r="AA43" s="21"/>
      <c r="AB43" s="21"/>
      <c r="AC43" s="22"/>
      <c r="AE43" s="27"/>
      <c r="AF43" s="21"/>
      <c r="AG43" s="21"/>
      <c r="AH43" s="21"/>
      <c r="AI43" s="21"/>
      <c r="AJ43" s="21"/>
      <c r="AK43" s="21"/>
      <c r="AL43" s="22"/>
      <c r="AN43" s="27"/>
      <c r="AO43" s="21"/>
      <c r="AP43" s="21"/>
      <c r="AQ43" s="21"/>
      <c r="AR43" s="21"/>
      <c r="AS43" s="21"/>
      <c r="AT43" s="21"/>
      <c r="AU43" s="22"/>
      <c r="AW43" s="27"/>
      <c r="AX43" s="21"/>
      <c r="AY43" s="21"/>
      <c r="AZ43" s="21"/>
      <c r="BA43" s="21"/>
      <c r="BB43" s="21"/>
      <c r="BC43" s="21"/>
      <c r="BD43" s="22"/>
      <c r="BF43" s="27"/>
      <c r="BG43" s="21"/>
      <c r="BH43" s="21"/>
      <c r="BI43" s="21"/>
      <c r="BJ43" s="21"/>
      <c r="BK43" s="21"/>
      <c r="BL43" s="21"/>
      <c r="BM43" s="22"/>
      <c r="BO43" s="27"/>
      <c r="BP43" s="21"/>
      <c r="BQ43" s="21"/>
      <c r="BR43" s="21"/>
      <c r="BS43" s="21"/>
      <c r="BT43" s="21"/>
      <c r="BU43" s="21"/>
      <c r="BV43" s="22"/>
    </row>
    <row r="44" spans="8:74" x14ac:dyDescent="0.3">
      <c r="I44" s="28"/>
    </row>
    <row r="45" spans="8:74" x14ac:dyDescent="0.3">
      <c r="I45" s="28"/>
    </row>
    <row r="46" spans="8:74" x14ac:dyDescent="0.3">
      <c r="I46" s="28"/>
    </row>
    <row r="47" spans="8:74" x14ac:dyDescent="0.3">
      <c r="I47" s="28"/>
    </row>
    <row r="48" spans="8:74" x14ac:dyDescent="0.3">
      <c r="I48" s="28"/>
    </row>
    <row r="49" spans="9:16" x14ac:dyDescent="0.3">
      <c r="I49" s="28"/>
    </row>
    <row r="50" spans="9:16" x14ac:dyDescent="0.3">
      <c r="I50" s="28"/>
    </row>
    <row r="51" spans="9:16" x14ac:dyDescent="0.3">
      <c r="I51" s="28"/>
    </row>
    <row r="52" spans="9:16" x14ac:dyDescent="0.3">
      <c r="I52" s="28"/>
    </row>
    <row r="53" spans="9:16" x14ac:dyDescent="0.3">
      <c r="I53" s="28"/>
    </row>
    <row r="54" spans="9:16" x14ac:dyDescent="0.3">
      <c r="I54" s="28"/>
      <c r="P54" s="1"/>
    </row>
    <row r="55" spans="9:16" x14ac:dyDescent="0.3">
      <c r="I55" s="28"/>
    </row>
    <row r="56" spans="9:16" x14ac:dyDescent="0.3">
      <c r="I56" s="28"/>
    </row>
    <row r="57" spans="9:16" x14ac:dyDescent="0.3">
      <c r="I57" s="28"/>
    </row>
    <row r="58" spans="9:16" x14ac:dyDescent="0.3">
      <c r="I58" s="28"/>
      <c r="P58" s="1"/>
    </row>
    <row r="59" spans="9:16" x14ac:dyDescent="0.3">
      <c r="I59" s="28"/>
    </row>
    <row r="60" spans="9:16" x14ac:dyDescent="0.3">
      <c r="I60" s="28"/>
    </row>
    <row r="61" spans="9:16" x14ac:dyDescent="0.3">
      <c r="I61" s="28"/>
    </row>
    <row r="62" spans="9:16" x14ac:dyDescent="0.3">
      <c r="I62" s="28"/>
    </row>
    <row r="63" spans="9:16" x14ac:dyDescent="0.3">
      <c r="I63" s="28"/>
    </row>
    <row r="64" spans="9:16" x14ac:dyDescent="0.3">
      <c r="I64" s="28"/>
    </row>
    <row r="65" spans="9:9" x14ac:dyDescent="0.3">
      <c r="I65" s="28"/>
    </row>
    <row r="66" spans="9:9" x14ac:dyDescent="0.3">
      <c r="I66" s="28"/>
    </row>
    <row r="67" spans="9:9" x14ac:dyDescent="0.3">
      <c r="I67" s="28"/>
    </row>
    <row r="68" spans="9:9" x14ac:dyDescent="0.3">
      <c r="I68" s="28"/>
    </row>
    <row r="69" spans="9:9" x14ac:dyDescent="0.3">
      <c r="I69" s="28"/>
    </row>
    <row r="70" spans="9:9" x14ac:dyDescent="0.3">
      <c r="I70" s="28"/>
    </row>
    <row r="71" spans="9:9" x14ac:dyDescent="0.3">
      <c r="I71" s="28"/>
    </row>
    <row r="72" spans="9:9" x14ac:dyDescent="0.3">
      <c r="I72" s="28"/>
    </row>
    <row r="73" spans="9:9" x14ac:dyDescent="0.3">
      <c r="I73" s="28"/>
    </row>
    <row r="74" spans="9:9" x14ac:dyDescent="0.3">
      <c r="I74" s="28"/>
    </row>
    <row r="75" spans="9:9" x14ac:dyDescent="0.3">
      <c r="I75" s="28"/>
    </row>
    <row r="76" spans="9:9" x14ac:dyDescent="0.3">
      <c r="I76" s="28"/>
    </row>
    <row r="77" spans="9:9" x14ac:dyDescent="0.3">
      <c r="I77" s="28"/>
    </row>
    <row r="78" spans="9:9" x14ac:dyDescent="0.3">
      <c r="I78" s="28"/>
    </row>
    <row r="79" spans="9:9" x14ac:dyDescent="0.3">
      <c r="I79" s="28"/>
    </row>
    <row r="80" spans="9:9" x14ac:dyDescent="0.3">
      <c r="I80" s="28"/>
    </row>
    <row r="81" spans="9:9" x14ac:dyDescent="0.3">
      <c r="I81" s="28"/>
    </row>
    <row r="82" spans="9:9" x14ac:dyDescent="0.3">
      <c r="I82" s="28"/>
    </row>
    <row r="83" spans="9:9" x14ac:dyDescent="0.3">
      <c r="I83" s="28"/>
    </row>
    <row r="84" spans="9:9" x14ac:dyDescent="0.3">
      <c r="I84" s="28"/>
    </row>
    <row r="85" spans="9:9" x14ac:dyDescent="0.3">
      <c r="I85" s="28"/>
    </row>
    <row r="86" spans="9:9" x14ac:dyDescent="0.3">
      <c r="I86" s="28"/>
    </row>
    <row r="87" spans="9:9" x14ac:dyDescent="0.3">
      <c r="I87" s="28"/>
    </row>
    <row r="88" spans="9:9" x14ac:dyDescent="0.3">
      <c r="I88" s="28"/>
    </row>
    <row r="89" spans="9:9" x14ac:dyDescent="0.3">
      <c r="I89" s="28"/>
    </row>
    <row r="90" spans="9:9" x14ac:dyDescent="0.3">
      <c r="I90" s="28"/>
    </row>
    <row r="91" spans="9:9" x14ac:dyDescent="0.3">
      <c r="I91" s="28"/>
    </row>
    <row r="92" spans="9:9" x14ac:dyDescent="0.3">
      <c r="I92" s="28"/>
    </row>
    <row r="93" spans="9:9" x14ac:dyDescent="0.3">
      <c r="I93" s="28"/>
    </row>
    <row r="94" spans="9:9" x14ac:dyDescent="0.3">
      <c r="I94" s="28"/>
    </row>
    <row r="95" spans="9:9" x14ac:dyDescent="0.3">
      <c r="I95" s="28"/>
    </row>
    <row r="96" spans="9:9" x14ac:dyDescent="0.3">
      <c r="I96" s="28"/>
    </row>
    <row r="97" spans="9:9" x14ac:dyDescent="0.3">
      <c r="I97" s="28"/>
    </row>
    <row r="98" spans="9:9" x14ac:dyDescent="0.3">
      <c r="I98" s="28"/>
    </row>
    <row r="99" spans="9:9" x14ac:dyDescent="0.3">
      <c r="I99" s="28"/>
    </row>
    <row r="100" spans="9:9" x14ac:dyDescent="0.3">
      <c r="I100" s="28"/>
    </row>
    <row r="101" spans="9:9" x14ac:dyDescent="0.3">
      <c r="I101" s="28"/>
    </row>
    <row r="102" spans="9:9" x14ac:dyDescent="0.3">
      <c r="I102" s="28"/>
    </row>
    <row r="103" spans="9:9" x14ac:dyDescent="0.3">
      <c r="I103" s="28"/>
    </row>
    <row r="104" spans="9:9" x14ac:dyDescent="0.3">
      <c r="I104" s="28"/>
    </row>
    <row r="105" spans="9:9" x14ac:dyDescent="0.3">
      <c r="I105" s="28"/>
    </row>
    <row r="106" spans="9:9" x14ac:dyDescent="0.3">
      <c r="I106" s="28"/>
    </row>
    <row r="107" spans="9:9" x14ac:dyDescent="0.3">
      <c r="I107" s="28"/>
    </row>
    <row r="108" spans="9:9" x14ac:dyDescent="0.3">
      <c r="I108" s="28"/>
    </row>
    <row r="109" spans="9:9" x14ac:dyDescent="0.3">
      <c r="I109" s="28"/>
    </row>
    <row r="110" spans="9:9" x14ac:dyDescent="0.3">
      <c r="I110" s="28"/>
    </row>
    <row r="111" spans="9:9" x14ac:dyDescent="0.3">
      <c r="I111" s="28"/>
    </row>
    <row r="112" spans="9:9" x14ac:dyDescent="0.3">
      <c r="I112" s="28"/>
    </row>
    <row r="113" spans="9:9" x14ac:dyDescent="0.3">
      <c r="I113" s="28"/>
    </row>
    <row r="114" spans="9:9" x14ac:dyDescent="0.3">
      <c r="I114" s="28"/>
    </row>
    <row r="115" spans="9:9" x14ac:dyDescent="0.3">
      <c r="I115" s="28"/>
    </row>
    <row r="116" spans="9:9" x14ac:dyDescent="0.3">
      <c r="I116" s="28"/>
    </row>
    <row r="117" spans="9:9" x14ac:dyDescent="0.3">
      <c r="I117" s="28"/>
    </row>
    <row r="118" spans="9:9" x14ac:dyDescent="0.3">
      <c r="I118" s="28"/>
    </row>
    <row r="119" spans="9:9" x14ac:dyDescent="0.3">
      <c r="I119" s="28"/>
    </row>
    <row r="120" spans="9:9" x14ac:dyDescent="0.3">
      <c r="I120" s="28"/>
    </row>
    <row r="121" spans="9:9" x14ac:dyDescent="0.3">
      <c r="I121" s="28"/>
    </row>
    <row r="122" spans="9:9" x14ac:dyDescent="0.3">
      <c r="I122" s="28"/>
    </row>
    <row r="123" spans="9:9" x14ac:dyDescent="0.3">
      <c r="I123" s="28"/>
    </row>
    <row r="124" spans="9:9" x14ac:dyDescent="0.3">
      <c r="I124" s="28"/>
    </row>
    <row r="125" spans="9:9" x14ac:dyDescent="0.3">
      <c r="I125" s="28"/>
    </row>
    <row r="126" spans="9:9" x14ac:dyDescent="0.3">
      <c r="I126" s="28"/>
    </row>
    <row r="127" spans="9:9" x14ac:dyDescent="0.3">
      <c r="I127" s="28"/>
    </row>
    <row r="128" spans="9:9" x14ac:dyDescent="0.3">
      <c r="I128" s="28"/>
    </row>
    <row r="129" spans="9:9" x14ac:dyDescent="0.3">
      <c r="I129" s="28"/>
    </row>
    <row r="130" spans="9:9" x14ac:dyDescent="0.3">
      <c r="I130" s="28"/>
    </row>
    <row r="131" spans="9:9" x14ac:dyDescent="0.3">
      <c r="I131" s="28"/>
    </row>
    <row r="132" spans="9:9" x14ac:dyDescent="0.3">
      <c r="I132" s="28"/>
    </row>
    <row r="133" spans="9:9" x14ac:dyDescent="0.3">
      <c r="I133" s="28"/>
    </row>
    <row r="134" spans="9:9" x14ac:dyDescent="0.3">
      <c r="I134" s="28"/>
    </row>
    <row r="135" spans="9:9" x14ac:dyDescent="0.3">
      <c r="I135" s="28"/>
    </row>
    <row r="136" spans="9:9" x14ac:dyDescent="0.3">
      <c r="I136" s="28"/>
    </row>
    <row r="137" spans="9:9" x14ac:dyDescent="0.3">
      <c r="I137" s="28"/>
    </row>
    <row r="138" spans="9:9" x14ac:dyDescent="0.3">
      <c r="I138" s="28"/>
    </row>
    <row r="139" spans="9:9" x14ac:dyDescent="0.3">
      <c r="I139" s="28"/>
    </row>
    <row r="140" spans="9:9" x14ac:dyDescent="0.3">
      <c r="I140" s="28"/>
    </row>
    <row r="141" spans="9:9" x14ac:dyDescent="0.3">
      <c r="I141" s="28"/>
    </row>
    <row r="142" spans="9:9" x14ac:dyDescent="0.3">
      <c r="I142" s="28"/>
    </row>
    <row r="143" spans="9:9" x14ac:dyDescent="0.3">
      <c r="I143" s="28"/>
    </row>
    <row r="144" spans="9:9" x14ac:dyDescent="0.3">
      <c r="I144" s="28"/>
    </row>
    <row r="145" spans="9:9" x14ac:dyDescent="0.3">
      <c r="I145" s="28"/>
    </row>
    <row r="146" spans="9:9" x14ac:dyDescent="0.3">
      <c r="I146" s="28"/>
    </row>
    <row r="147" spans="9:9" x14ac:dyDescent="0.3">
      <c r="I147" s="28"/>
    </row>
    <row r="148" spans="9:9" x14ac:dyDescent="0.3">
      <c r="I148" s="28"/>
    </row>
    <row r="149" spans="9:9" x14ac:dyDescent="0.3">
      <c r="I149" s="28"/>
    </row>
    <row r="150" spans="9:9" x14ac:dyDescent="0.3">
      <c r="I150" s="28"/>
    </row>
    <row r="151" spans="9:9" x14ac:dyDescent="0.3">
      <c r="I151" s="28"/>
    </row>
    <row r="152" spans="9:9" x14ac:dyDescent="0.3">
      <c r="I152" s="28"/>
    </row>
    <row r="153" spans="9:9" x14ac:dyDescent="0.3">
      <c r="I153" s="28"/>
    </row>
    <row r="154" spans="9:9" x14ac:dyDescent="0.3">
      <c r="I154" s="28"/>
    </row>
    <row r="155" spans="9:9" x14ac:dyDescent="0.3">
      <c r="I155" s="28"/>
    </row>
    <row r="156" spans="9:9" x14ac:dyDescent="0.3">
      <c r="I156" s="28"/>
    </row>
    <row r="157" spans="9:9" x14ac:dyDescent="0.3">
      <c r="I157" s="28"/>
    </row>
    <row r="158" spans="9:9" x14ac:dyDescent="0.3">
      <c r="I158" s="28"/>
    </row>
    <row r="159" spans="9:9" x14ac:dyDescent="0.3">
      <c r="I159" s="28"/>
    </row>
    <row r="160" spans="9:9" x14ac:dyDescent="0.3">
      <c r="I160" s="28"/>
    </row>
  </sheetData>
  <mergeCells count="36">
    <mergeCell ref="C7:E7"/>
    <mergeCell ref="BG3:BL3"/>
    <mergeCell ref="BP3:BU3"/>
    <mergeCell ref="J4:K4"/>
    <mergeCell ref="L4:M4"/>
    <mergeCell ref="N4:O4"/>
    <mergeCell ref="P4:Q4"/>
    <mergeCell ref="R4:S4"/>
    <mergeCell ref="B2:F3"/>
    <mergeCell ref="I3:S3"/>
    <mergeCell ref="W3:AB3"/>
    <mergeCell ref="AF3:AK3"/>
    <mergeCell ref="AO3:AT3"/>
    <mergeCell ref="AX3:BC3"/>
    <mergeCell ref="D28:E28"/>
    <mergeCell ref="D29:E29"/>
    <mergeCell ref="D30:E30"/>
    <mergeCell ref="W40:AB40"/>
    <mergeCell ref="D23:E23"/>
    <mergeCell ref="D24:E24"/>
    <mergeCell ref="D25:E25"/>
    <mergeCell ref="D27:E27"/>
    <mergeCell ref="C26:E26"/>
    <mergeCell ref="AF40:AK40"/>
    <mergeCell ref="AO40:AT40"/>
    <mergeCell ref="AX40:BC40"/>
    <mergeCell ref="BG40:BL40"/>
    <mergeCell ref="BP40:BU40"/>
    <mergeCell ref="D22:E22"/>
    <mergeCell ref="D20:E20"/>
    <mergeCell ref="D17:E17"/>
    <mergeCell ref="C15:E15"/>
    <mergeCell ref="C21:E21"/>
    <mergeCell ref="D19:E19"/>
    <mergeCell ref="D18:E18"/>
    <mergeCell ref="C16:E16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D089F-EE80-4387-AEF5-D0D06B3D03CE}">
  <sheetPr codeName="Sheet4"/>
  <dimension ref="B2:AO160"/>
  <sheetViews>
    <sheetView showGridLines="0" topLeftCell="AE1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10" width="16.6640625" customWidth="1"/>
    <col min="11" max="13" width="2.88671875" customWidth="1"/>
    <col min="14" max="15" width="34.6640625" customWidth="1"/>
    <col min="16" max="18" width="2.88671875" customWidth="1"/>
    <col min="19" max="20" width="34.6640625" customWidth="1"/>
    <col min="21" max="23" width="2.88671875" customWidth="1"/>
    <col min="24" max="25" width="34.6640625" customWidth="1"/>
    <col min="26" max="28" width="2.88671875" customWidth="1"/>
    <col min="29" max="30" width="34.6640625" customWidth="1"/>
    <col min="31" max="33" width="2.88671875" customWidth="1"/>
    <col min="34" max="35" width="34.6640625" customWidth="1"/>
    <col min="36" max="38" width="2.88671875" customWidth="1"/>
    <col min="39" max="40" width="34.6640625" customWidth="1"/>
    <col min="41" max="41" width="2.88671875" customWidth="1"/>
  </cols>
  <sheetData>
    <row r="2" spans="2:41" x14ac:dyDescent="0.3">
      <c r="B2" s="128" t="str">
        <f>_xll.TR("NZ10YT=RR","CF_Yield","CH=Fd RH=IN",C8)</f>
        <v>Updated at 12:09:14</v>
      </c>
      <c r="C2" s="129"/>
      <c r="D2" s="129"/>
      <c r="E2" s="130"/>
      <c r="F2" s="2"/>
      <c r="G2" s="23"/>
      <c r="H2" s="64" t="str">
        <f>_xll.RHistory("NZ10YT=RR",".Timestamp;.Open;.Close","NBROWS:32 INTERVAL:1D",,"TSREPEAT:NO CH:Fd",H5)</f>
        <v>Updated at 12:09:16</v>
      </c>
      <c r="I2" s="24"/>
      <c r="J2" s="24"/>
      <c r="K2" s="25"/>
      <c r="M2" s="23"/>
      <c r="N2" s="24"/>
      <c r="O2" s="24"/>
      <c r="P2" s="25"/>
      <c r="R2" s="23"/>
      <c r="S2" s="24"/>
      <c r="T2" s="24"/>
      <c r="U2" s="25"/>
      <c r="W2" s="23"/>
      <c r="X2" s="24"/>
      <c r="Y2" s="24"/>
      <c r="Z2" s="25"/>
      <c r="AB2" s="23"/>
      <c r="AC2" s="24"/>
      <c r="AD2" s="24"/>
      <c r="AE2" s="25"/>
      <c r="AG2" s="23"/>
      <c r="AH2" s="24"/>
      <c r="AI2" s="24"/>
      <c r="AJ2" s="25"/>
      <c r="AL2" s="23"/>
      <c r="AM2" s="24"/>
      <c r="AN2" s="24"/>
      <c r="AO2" s="25"/>
    </row>
    <row r="3" spans="2:41" ht="18" x14ac:dyDescent="0.35">
      <c r="B3" s="219"/>
      <c r="C3" s="220"/>
      <c r="D3" s="220"/>
      <c r="E3" s="221"/>
      <c r="F3" s="2"/>
      <c r="G3" s="26"/>
      <c r="H3" s="211" t="s">
        <v>67</v>
      </c>
      <c r="I3" s="212"/>
      <c r="J3" s="213"/>
      <c r="K3" s="20"/>
      <c r="M3" s="26"/>
      <c r="N3" s="211" t="s">
        <v>72</v>
      </c>
      <c r="O3" s="213"/>
      <c r="P3" s="20"/>
      <c r="R3" s="26"/>
      <c r="S3" s="214" t="s">
        <v>73</v>
      </c>
      <c r="T3" s="216"/>
      <c r="U3" s="20"/>
      <c r="W3" s="26"/>
      <c r="X3" s="211" t="s">
        <v>68</v>
      </c>
      <c r="Y3" s="213"/>
      <c r="Z3" s="20"/>
      <c r="AB3" s="26"/>
      <c r="AC3" s="214" t="s">
        <v>69</v>
      </c>
      <c r="AD3" s="216"/>
      <c r="AE3" s="20"/>
      <c r="AG3" s="26"/>
      <c r="AH3" s="211" t="s">
        <v>31</v>
      </c>
      <c r="AI3" s="213"/>
      <c r="AJ3" s="20"/>
      <c r="AL3" s="26"/>
      <c r="AM3" s="214" t="s">
        <v>32</v>
      </c>
      <c r="AN3" s="216"/>
      <c r="AO3" s="20"/>
    </row>
    <row r="4" spans="2:41" x14ac:dyDescent="0.3">
      <c r="F4" s="2"/>
      <c r="G4" s="26"/>
      <c r="H4" s="27"/>
      <c r="I4" s="217" t="s">
        <v>64</v>
      </c>
      <c r="J4" s="218"/>
      <c r="K4" s="20"/>
      <c r="M4" s="26"/>
      <c r="N4" s="33" t="s">
        <v>64</v>
      </c>
      <c r="O4" s="36" t="s">
        <v>9</v>
      </c>
      <c r="P4" s="20"/>
      <c r="R4" s="26"/>
      <c r="S4" s="33" t="s">
        <v>64</v>
      </c>
      <c r="T4" s="36" t="s">
        <v>9</v>
      </c>
      <c r="U4" s="20"/>
      <c r="W4" s="26"/>
      <c r="X4" s="33" t="s">
        <v>64</v>
      </c>
      <c r="Y4" s="36" t="s">
        <v>9</v>
      </c>
      <c r="Z4" s="20"/>
      <c r="AB4" s="26"/>
      <c r="AC4" s="33" t="s">
        <v>64</v>
      </c>
      <c r="AD4" s="36" t="s">
        <v>9</v>
      </c>
      <c r="AE4" s="20"/>
      <c r="AG4" s="26"/>
      <c r="AH4" s="33" t="s">
        <v>64</v>
      </c>
      <c r="AI4" s="36" t="s">
        <v>9</v>
      </c>
      <c r="AJ4" s="20"/>
      <c r="AL4" s="26"/>
      <c r="AM4" s="33" t="s">
        <v>64</v>
      </c>
      <c r="AN4" s="36" t="s">
        <v>9</v>
      </c>
      <c r="AO4" s="20"/>
    </row>
    <row r="5" spans="2:41" hidden="1" x14ac:dyDescent="0.3">
      <c r="F5" s="2"/>
      <c r="G5" s="26"/>
      <c r="H5" s="26" t="s">
        <v>22</v>
      </c>
      <c r="I5" s="19" t="s">
        <v>62</v>
      </c>
      <c r="J5" s="20" t="s">
        <v>63</v>
      </c>
      <c r="K5" s="20"/>
      <c r="M5" s="26"/>
      <c r="N5" s="26"/>
      <c r="O5" s="17"/>
      <c r="P5" s="20"/>
      <c r="R5" s="26"/>
      <c r="S5" s="26"/>
      <c r="T5" s="17"/>
      <c r="U5" s="20"/>
      <c r="W5" s="26"/>
      <c r="X5" s="26"/>
      <c r="Y5" s="17"/>
      <c r="Z5" s="20"/>
      <c r="AB5" s="26"/>
      <c r="AC5" s="26"/>
      <c r="AD5" s="17"/>
      <c r="AE5" s="20"/>
      <c r="AG5" s="26"/>
      <c r="AH5" s="26"/>
      <c r="AI5" s="17"/>
      <c r="AJ5" s="20"/>
      <c r="AL5" s="26"/>
      <c r="AM5" s="26"/>
      <c r="AN5" s="17"/>
      <c r="AO5" s="20"/>
    </row>
    <row r="6" spans="2:41" x14ac:dyDescent="0.3">
      <c r="B6" s="23"/>
      <c r="C6" s="63"/>
      <c r="D6" s="24"/>
      <c r="E6" s="25"/>
      <c r="F6" s="2"/>
      <c r="G6" s="26"/>
      <c r="H6" s="108">
        <v>44804</v>
      </c>
      <c r="I6" s="71">
        <v>3.9649999999999999</v>
      </c>
      <c r="J6" s="72">
        <v>3.96</v>
      </c>
      <c r="K6" s="20"/>
      <c r="M6" s="26"/>
      <c r="N6" s="37">
        <f t="shared" ref="N6:N36" si="0">IF(OR(J6="",J7=""),"",(J6-J7)/J7)</f>
        <v>-1.2610340479192669E-3</v>
      </c>
      <c r="O6" s="40">
        <f t="shared" ref="O6:O36" si="1">AVERAGE(N6:N6)</f>
        <v>-1.2610340479192669E-3</v>
      </c>
      <c r="P6" s="20"/>
      <c r="R6" s="26"/>
      <c r="S6" s="37">
        <f t="shared" ref="S6:S36" si="2">IF(OR(J6="",J7=""),"",SQRT(((J6-J7)/J7)^2))</f>
        <v>1.2610340479192669E-3</v>
      </c>
      <c r="T6" s="40">
        <f t="shared" ref="T6:T36" si="3">AVERAGE(S6:S6)</f>
        <v>1.2610340479192669E-3</v>
      </c>
      <c r="U6" s="20"/>
      <c r="W6" s="26"/>
      <c r="X6" s="37">
        <f t="shared" ref="X6:X36" si="4">IFERROR((J6-I6)/I6,"")</f>
        <v>-1.2610340479192669E-3</v>
      </c>
      <c r="Y6" s="40">
        <f t="shared" ref="Y6:Y36" si="5">AVERAGE(X6:X6)</f>
        <v>-1.2610340479192669E-3</v>
      </c>
      <c r="Z6" s="20"/>
      <c r="AB6" s="26"/>
      <c r="AC6" s="37">
        <f t="shared" ref="AC6:AC36" si="6">IFERROR(SQRT(((J6-I6)/I6)^2),"")</f>
        <v>1.2610340479192669E-3</v>
      </c>
      <c r="AD6" s="40">
        <f t="shared" ref="AD6:AD36" si="7">AVERAGE(AC6:AC6)</f>
        <v>1.2610340479192669E-3</v>
      </c>
      <c r="AE6" s="20"/>
      <c r="AG6" s="26"/>
      <c r="AH6" s="67">
        <f t="shared" ref="AH6:AH36" si="8">IFERROR(AVERAGE(N6,X6),"")</f>
        <v>-1.2610340479192669E-3</v>
      </c>
      <c r="AI6" s="51">
        <f t="shared" ref="AI6:AI36" si="9">AVERAGE(AH6:AH6)</f>
        <v>-1.2610340479192669E-3</v>
      </c>
      <c r="AJ6" s="20"/>
      <c r="AL6" s="26"/>
      <c r="AM6" s="67">
        <f t="shared" ref="AM6:AM36" si="10">IFERROR(AVERAGE(S6,AC6),"")</f>
        <v>1.2610340479192669E-3</v>
      </c>
      <c r="AN6" s="51">
        <f t="shared" ref="AN6:AN36" si="11">AVERAGE(AM6:AM6)</f>
        <v>1.2610340479192669E-3</v>
      </c>
      <c r="AO6" s="20"/>
    </row>
    <row r="7" spans="2:41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3.9630000000000001</v>
      </c>
      <c r="J7" s="72">
        <v>3.9649999999999999</v>
      </c>
      <c r="K7" s="20"/>
      <c r="M7" s="26"/>
      <c r="N7" s="37">
        <f t="shared" si="0"/>
        <v>5.0466818067115306E-4</v>
      </c>
      <c r="O7" s="40">
        <f t="shared" si="1"/>
        <v>5.0466818067115306E-4</v>
      </c>
      <c r="P7" s="20"/>
      <c r="R7" s="26"/>
      <c r="S7" s="37">
        <f t="shared" si="2"/>
        <v>5.0466818067115306E-4</v>
      </c>
      <c r="T7" s="40">
        <f t="shared" si="3"/>
        <v>5.0466818067115306E-4</v>
      </c>
      <c r="U7" s="20"/>
      <c r="W7" s="26"/>
      <c r="X7" s="37">
        <f t="shared" si="4"/>
        <v>5.0466818067115306E-4</v>
      </c>
      <c r="Y7" s="40">
        <f t="shared" si="5"/>
        <v>5.0466818067115306E-4</v>
      </c>
      <c r="Z7" s="20"/>
      <c r="AB7" s="26"/>
      <c r="AC7" s="37">
        <f t="shared" si="6"/>
        <v>5.0466818067115306E-4</v>
      </c>
      <c r="AD7" s="40">
        <f t="shared" si="7"/>
        <v>5.0466818067115306E-4</v>
      </c>
      <c r="AE7" s="20"/>
      <c r="AG7" s="26"/>
      <c r="AH7" s="67">
        <f t="shared" si="8"/>
        <v>5.0466818067115306E-4</v>
      </c>
      <c r="AI7" s="51">
        <f t="shared" si="9"/>
        <v>5.0466818067115306E-4</v>
      </c>
      <c r="AJ7" s="20"/>
      <c r="AL7" s="26"/>
      <c r="AM7" s="67">
        <f t="shared" si="10"/>
        <v>5.0466818067115306E-4</v>
      </c>
      <c r="AN7" s="51">
        <f t="shared" si="11"/>
        <v>5.0466818067115306E-4</v>
      </c>
      <c r="AO7" s="20"/>
    </row>
    <row r="8" spans="2:41" x14ac:dyDescent="0.3">
      <c r="B8" s="26"/>
      <c r="C8" s="4"/>
      <c r="D8" s="109" t="s">
        <v>196</v>
      </c>
      <c r="E8" s="20"/>
      <c r="F8" s="2"/>
      <c r="G8" s="26"/>
      <c r="H8" s="29">
        <v>44802</v>
      </c>
      <c r="I8" s="71">
        <v>3.863</v>
      </c>
      <c r="J8" s="72">
        <v>3.9630000000000001</v>
      </c>
      <c r="K8" s="20"/>
      <c r="M8" s="26"/>
      <c r="N8" s="37">
        <f t="shared" si="0"/>
        <v>2.6683937823834249E-2</v>
      </c>
      <c r="O8" s="40">
        <f t="shared" si="1"/>
        <v>2.6683937823834249E-2</v>
      </c>
      <c r="P8" s="20"/>
      <c r="R8" s="26"/>
      <c r="S8" s="37">
        <f t="shared" si="2"/>
        <v>2.6683937823834249E-2</v>
      </c>
      <c r="T8" s="40">
        <f t="shared" si="3"/>
        <v>2.6683937823834249E-2</v>
      </c>
      <c r="U8" s="20"/>
      <c r="W8" s="26"/>
      <c r="X8" s="37">
        <f t="shared" si="4"/>
        <v>2.5886616619207891E-2</v>
      </c>
      <c r="Y8" s="40">
        <f t="shared" si="5"/>
        <v>2.5886616619207891E-2</v>
      </c>
      <c r="Z8" s="20"/>
      <c r="AB8" s="26"/>
      <c r="AC8" s="37">
        <f t="shared" si="6"/>
        <v>2.5886616619207891E-2</v>
      </c>
      <c r="AD8" s="40">
        <f t="shared" si="7"/>
        <v>2.5886616619207891E-2</v>
      </c>
      <c r="AE8" s="20"/>
      <c r="AG8" s="26"/>
      <c r="AH8" s="67">
        <f t="shared" si="8"/>
        <v>2.6285277221521068E-2</v>
      </c>
      <c r="AI8" s="51">
        <f t="shared" si="9"/>
        <v>2.6285277221521068E-2</v>
      </c>
      <c r="AJ8" s="20"/>
      <c r="AL8" s="26"/>
      <c r="AM8" s="67">
        <f t="shared" si="10"/>
        <v>2.6285277221521068E-2</v>
      </c>
      <c r="AN8" s="51">
        <f t="shared" si="11"/>
        <v>2.6285277221521068E-2</v>
      </c>
      <c r="AO8" s="20"/>
    </row>
    <row r="9" spans="2:41" x14ac:dyDescent="0.3">
      <c r="B9" s="26"/>
      <c r="C9" s="85" t="s">
        <v>59</v>
      </c>
      <c r="D9" s="95">
        <v>3.96</v>
      </c>
      <c r="E9" s="20"/>
      <c r="F9" s="2"/>
      <c r="G9" s="26"/>
      <c r="H9" s="29">
        <v>44799</v>
      </c>
      <c r="I9" s="71">
        <v>3.88</v>
      </c>
      <c r="J9" s="72">
        <v>3.86</v>
      </c>
      <c r="K9" s="20"/>
      <c r="M9" s="26"/>
      <c r="N9" s="37">
        <f t="shared" si="0"/>
        <v>-5.1546391752577371E-3</v>
      </c>
      <c r="O9" s="40">
        <f t="shared" si="1"/>
        <v>-5.1546391752577371E-3</v>
      </c>
      <c r="P9" s="20"/>
      <c r="R9" s="26"/>
      <c r="S9" s="37">
        <f t="shared" si="2"/>
        <v>5.1546391752577371E-3</v>
      </c>
      <c r="T9" s="40">
        <f t="shared" si="3"/>
        <v>5.1546391752577371E-3</v>
      </c>
      <c r="U9" s="20"/>
      <c r="W9" s="26"/>
      <c r="X9" s="37">
        <f t="shared" si="4"/>
        <v>-5.1546391752577371E-3</v>
      </c>
      <c r="Y9" s="40">
        <f t="shared" si="5"/>
        <v>-5.1546391752577371E-3</v>
      </c>
      <c r="Z9" s="20"/>
      <c r="AB9" s="26"/>
      <c r="AC9" s="37">
        <f t="shared" si="6"/>
        <v>5.1546391752577371E-3</v>
      </c>
      <c r="AD9" s="40">
        <f t="shared" si="7"/>
        <v>5.1546391752577371E-3</v>
      </c>
      <c r="AE9" s="20"/>
      <c r="AG9" s="26"/>
      <c r="AH9" s="67">
        <f t="shared" si="8"/>
        <v>-5.1546391752577371E-3</v>
      </c>
      <c r="AI9" s="51">
        <f t="shared" si="9"/>
        <v>-5.1546391752577371E-3</v>
      </c>
      <c r="AJ9" s="20"/>
      <c r="AL9" s="26"/>
      <c r="AM9" s="67">
        <f t="shared" si="10"/>
        <v>5.1546391752577371E-3</v>
      </c>
      <c r="AN9" s="51">
        <f t="shared" si="11"/>
        <v>5.1546391752577371E-3</v>
      </c>
      <c r="AO9" s="20"/>
    </row>
    <row r="10" spans="2:41" x14ac:dyDescent="0.3">
      <c r="B10" s="26"/>
      <c r="C10" s="65"/>
      <c r="D10" s="94"/>
      <c r="E10" s="20"/>
      <c r="F10" s="2"/>
      <c r="G10" s="26"/>
      <c r="H10" s="29">
        <v>44798</v>
      </c>
      <c r="I10" s="71">
        <v>3.8130000000000002</v>
      </c>
      <c r="J10" s="72">
        <v>3.88</v>
      </c>
      <c r="K10" s="20"/>
      <c r="M10" s="26"/>
      <c r="N10" s="37">
        <f t="shared" si="0"/>
        <v>1.7571466037240944E-2</v>
      </c>
      <c r="O10" s="40">
        <f t="shared" si="1"/>
        <v>1.7571466037240944E-2</v>
      </c>
      <c r="P10" s="20"/>
      <c r="R10" s="26"/>
      <c r="S10" s="37">
        <f t="shared" si="2"/>
        <v>1.7571466037240944E-2</v>
      </c>
      <c r="T10" s="40">
        <f t="shared" si="3"/>
        <v>1.7571466037240944E-2</v>
      </c>
      <c r="U10" s="20"/>
      <c r="W10" s="26"/>
      <c r="X10" s="37">
        <f t="shared" si="4"/>
        <v>1.7571466037240944E-2</v>
      </c>
      <c r="Y10" s="40">
        <f t="shared" si="5"/>
        <v>1.7571466037240944E-2</v>
      </c>
      <c r="Z10" s="20"/>
      <c r="AB10" s="26"/>
      <c r="AC10" s="37">
        <f t="shared" si="6"/>
        <v>1.7571466037240944E-2</v>
      </c>
      <c r="AD10" s="40">
        <f t="shared" si="7"/>
        <v>1.7571466037240944E-2</v>
      </c>
      <c r="AE10" s="20"/>
      <c r="AG10" s="26"/>
      <c r="AH10" s="67">
        <f t="shared" si="8"/>
        <v>1.7571466037240944E-2</v>
      </c>
      <c r="AI10" s="51">
        <f t="shared" si="9"/>
        <v>1.7571466037240944E-2</v>
      </c>
      <c r="AJ10" s="20"/>
      <c r="AL10" s="26"/>
      <c r="AM10" s="67">
        <f t="shared" si="10"/>
        <v>1.7571466037240944E-2</v>
      </c>
      <c r="AN10" s="51">
        <f t="shared" si="11"/>
        <v>1.7571466037240944E-2</v>
      </c>
      <c r="AO10" s="20"/>
    </row>
    <row r="11" spans="2:41" ht="18" x14ac:dyDescent="0.35">
      <c r="B11" s="26"/>
      <c r="C11" s="231" t="s">
        <v>14</v>
      </c>
      <c r="D11" s="233"/>
      <c r="E11" s="20"/>
      <c r="F11" s="2"/>
      <c r="G11" s="26"/>
      <c r="H11" s="29">
        <v>44797</v>
      </c>
      <c r="I11" s="71">
        <v>3.7879999999999998</v>
      </c>
      <c r="J11" s="72">
        <v>3.8130000000000002</v>
      </c>
      <c r="K11" s="20"/>
      <c r="M11" s="26"/>
      <c r="N11" s="37">
        <f t="shared" si="0"/>
        <v>6.5997888067582779E-3</v>
      </c>
      <c r="O11" s="40">
        <f t="shared" si="1"/>
        <v>6.5997888067582779E-3</v>
      </c>
      <c r="P11" s="20"/>
      <c r="R11" s="26"/>
      <c r="S11" s="37">
        <f t="shared" si="2"/>
        <v>6.5997888067582779E-3</v>
      </c>
      <c r="T11" s="40">
        <f t="shared" si="3"/>
        <v>6.5997888067582779E-3</v>
      </c>
      <c r="U11" s="20"/>
      <c r="W11" s="26"/>
      <c r="X11" s="37">
        <f t="shared" si="4"/>
        <v>6.5997888067582779E-3</v>
      </c>
      <c r="Y11" s="40">
        <f t="shared" si="5"/>
        <v>6.5997888067582779E-3</v>
      </c>
      <c r="Z11" s="20"/>
      <c r="AB11" s="26"/>
      <c r="AC11" s="37">
        <f t="shared" si="6"/>
        <v>6.5997888067582779E-3</v>
      </c>
      <c r="AD11" s="40">
        <f t="shared" si="7"/>
        <v>6.5997888067582779E-3</v>
      </c>
      <c r="AE11" s="20"/>
      <c r="AG11" s="26"/>
      <c r="AH11" s="67">
        <f t="shared" si="8"/>
        <v>6.5997888067582779E-3</v>
      </c>
      <c r="AI11" s="51">
        <f t="shared" si="9"/>
        <v>6.5997888067582779E-3</v>
      </c>
      <c r="AJ11" s="20"/>
      <c r="AL11" s="26"/>
      <c r="AM11" s="67">
        <f t="shared" si="10"/>
        <v>6.5997888067582779E-3</v>
      </c>
      <c r="AN11" s="51">
        <f t="shared" si="11"/>
        <v>6.5997888067582779E-3</v>
      </c>
      <c r="AO11" s="20"/>
    </row>
    <row r="12" spans="2:41" ht="18" x14ac:dyDescent="0.35">
      <c r="B12" s="26"/>
      <c r="C12" s="222" t="s">
        <v>7</v>
      </c>
      <c r="D12" s="224"/>
      <c r="E12" s="20"/>
      <c r="F12" s="2"/>
      <c r="G12" s="26"/>
      <c r="H12" s="29">
        <v>44796</v>
      </c>
      <c r="I12" s="71">
        <v>3.71</v>
      </c>
      <c r="J12" s="72">
        <v>3.7879999999999998</v>
      </c>
      <c r="K12" s="20"/>
      <c r="M12" s="26"/>
      <c r="N12" s="37">
        <f t="shared" si="0"/>
        <v>2.1024258760107776E-2</v>
      </c>
      <c r="O12" s="40">
        <f t="shared" si="1"/>
        <v>2.1024258760107776E-2</v>
      </c>
      <c r="P12" s="20"/>
      <c r="R12" s="26"/>
      <c r="S12" s="37">
        <f t="shared" si="2"/>
        <v>2.1024258760107776E-2</v>
      </c>
      <c r="T12" s="40">
        <f t="shared" si="3"/>
        <v>2.1024258760107776E-2</v>
      </c>
      <c r="U12" s="20"/>
      <c r="W12" s="26"/>
      <c r="X12" s="37">
        <f t="shared" si="4"/>
        <v>2.1024258760107776E-2</v>
      </c>
      <c r="Y12" s="40">
        <f t="shared" si="5"/>
        <v>2.1024258760107776E-2</v>
      </c>
      <c r="Z12" s="20"/>
      <c r="AB12" s="26"/>
      <c r="AC12" s="37">
        <f t="shared" si="6"/>
        <v>2.1024258760107776E-2</v>
      </c>
      <c r="AD12" s="40">
        <f t="shared" si="7"/>
        <v>2.1024258760107776E-2</v>
      </c>
      <c r="AE12" s="20"/>
      <c r="AG12" s="26"/>
      <c r="AH12" s="67">
        <f t="shared" si="8"/>
        <v>2.1024258760107776E-2</v>
      </c>
      <c r="AI12" s="51">
        <f t="shared" si="9"/>
        <v>2.1024258760107776E-2</v>
      </c>
      <c r="AJ12" s="20"/>
      <c r="AL12" s="26"/>
      <c r="AM12" s="67">
        <f t="shared" si="10"/>
        <v>2.1024258760107776E-2</v>
      </c>
      <c r="AN12" s="51">
        <f t="shared" si="11"/>
        <v>2.1024258760107776E-2</v>
      </c>
      <c r="AO12" s="20"/>
    </row>
    <row r="13" spans="2:41" x14ac:dyDescent="0.3">
      <c r="B13" s="26"/>
      <c r="C13" s="16" t="s">
        <v>10</v>
      </c>
      <c r="D13" s="76">
        <f>O42</f>
        <v>-1.2610340479192669E-3</v>
      </c>
      <c r="E13" s="20"/>
      <c r="F13" s="2"/>
      <c r="G13" s="26"/>
      <c r="H13" s="29">
        <v>44795</v>
      </c>
      <c r="I13" s="71">
        <v>3.5630000000000002</v>
      </c>
      <c r="J13" s="72">
        <v>3.71</v>
      </c>
      <c r="K13" s="20"/>
      <c r="M13" s="26"/>
      <c r="N13" s="37">
        <f t="shared" si="0"/>
        <v>4.1257367387033339E-2</v>
      </c>
      <c r="O13" s="40">
        <f t="shared" si="1"/>
        <v>4.1257367387033339E-2</v>
      </c>
      <c r="P13" s="20"/>
      <c r="R13" s="26"/>
      <c r="S13" s="37">
        <f t="shared" si="2"/>
        <v>4.1257367387033339E-2</v>
      </c>
      <c r="T13" s="40">
        <f t="shared" si="3"/>
        <v>4.1257367387033339E-2</v>
      </c>
      <c r="U13" s="20"/>
      <c r="W13" s="26"/>
      <c r="X13" s="37">
        <f t="shared" si="4"/>
        <v>4.1257367387033339E-2</v>
      </c>
      <c r="Y13" s="40">
        <f t="shared" si="5"/>
        <v>4.1257367387033339E-2</v>
      </c>
      <c r="Z13" s="20"/>
      <c r="AB13" s="26"/>
      <c r="AC13" s="37">
        <f t="shared" si="6"/>
        <v>4.1257367387033339E-2</v>
      </c>
      <c r="AD13" s="40">
        <f t="shared" si="7"/>
        <v>4.1257367387033339E-2</v>
      </c>
      <c r="AE13" s="20"/>
      <c r="AG13" s="26"/>
      <c r="AH13" s="67">
        <f t="shared" si="8"/>
        <v>4.1257367387033339E-2</v>
      </c>
      <c r="AI13" s="51">
        <f t="shared" si="9"/>
        <v>4.1257367387033339E-2</v>
      </c>
      <c r="AJ13" s="20"/>
      <c r="AL13" s="26"/>
      <c r="AM13" s="67">
        <f t="shared" si="10"/>
        <v>4.1257367387033339E-2</v>
      </c>
      <c r="AN13" s="51">
        <f t="shared" si="11"/>
        <v>4.1257367387033339E-2</v>
      </c>
      <c r="AO13" s="20"/>
    </row>
    <row r="14" spans="2:41" x14ac:dyDescent="0.3">
      <c r="B14" s="26"/>
      <c r="C14" s="17" t="s">
        <v>11</v>
      </c>
      <c r="D14" s="51">
        <f>AVERAGE(T7:T36)</f>
        <v>1.7268631102517109E-2</v>
      </c>
      <c r="E14" s="20"/>
      <c r="F14" s="2"/>
      <c r="G14" s="26"/>
      <c r="H14" s="29">
        <v>44792</v>
      </c>
      <c r="I14" s="71">
        <v>3.51</v>
      </c>
      <c r="J14" s="72">
        <v>3.5630000000000002</v>
      </c>
      <c r="K14" s="20"/>
      <c r="M14" s="26"/>
      <c r="N14" s="37">
        <f t="shared" si="0"/>
        <v>1.509971509971521E-2</v>
      </c>
      <c r="O14" s="40">
        <f t="shared" si="1"/>
        <v>1.509971509971521E-2</v>
      </c>
      <c r="P14" s="20"/>
      <c r="R14" s="26"/>
      <c r="S14" s="37">
        <f t="shared" si="2"/>
        <v>1.509971509971521E-2</v>
      </c>
      <c r="T14" s="40">
        <f t="shared" si="3"/>
        <v>1.509971509971521E-2</v>
      </c>
      <c r="U14" s="20"/>
      <c r="W14" s="26"/>
      <c r="X14" s="37">
        <f t="shared" si="4"/>
        <v>1.509971509971521E-2</v>
      </c>
      <c r="Y14" s="40">
        <f t="shared" si="5"/>
        <v>1.509971509971521E-2</v>
      </c>
      <c r="Z14" s="20"/>
      <c r="AB14" s="26"/>
      <c r="AC14" s="37">
        <f t="shared" si="6"/>
        <v>1.509971509971521E-2</v>
      </c>
      <c r="AD14" s="40">
        <f t="shared" si="7"/>
        <v>1.509971509971521E-2</v>
      </c>
      <c r="AE14" s="20"/>
      <c r="AG14" s="26"/>
      <c r="AH14" s="67">
        <f t="shared" si="8"/>
        <v>1.509971509971521E-2</v>
      </c>
      <c r="AI14" s="51">
        <f t="shared" si="9"/>
        <v>1.509971509971521E-2</v>
      </c>
      <c r="AJ14" s="20"/>
      <c r="AL14" s="26"/>
      <c r="AM14" s="67">
        <f t="shared" si="10"/>
        <v>1.509971509971521E-2</v>
      </c>
      <c r="AN14" s="51">
        <f t="shared" si="11"/>
        <v>1.509971509971521E-2</v>
      </c>
      <c r="AO14" s="20"/>
    </row>
    <row r="15" spans="2:41" x14ac:dyDescent="0.3">
      <c r="B15" s="26"/>
      <c r="C15" s="17" t="s">
        <v>12</v>
      </c>
      <c r="D15" s="51">
        <f>_xlfn.STDEV.P(T7:T36)</f>
        <v>1.0459697400652963E-2</v>
      </c>
      <c r="E15" s="20"/>
      <c r="F15" s="2"/>
      <c r="G15" s="26"/>
      <c r="H15" s="29">
        <v>44791</v>
      </c>
      <c r="I15" s="71">
        <v>3.4049999999999998</v>
      </c>
      <c r="J15" s="72">
        <v>3.51</v>
      </c>
      <c r="K15" s="20"/>
      <c r="M15" s="26"/>
      <c r="N15" s="37">
        <f t="shared" si="0"/>
        <v>3.083700440528634E-2</v>
      </c>
      <c r="O15" s="40">
        <f t="shared" si="1"/>
        <v>3.083700440528634E-2</v>
      </c>
      <c r="P15" s="20"/>
      <c r="R15" s="26"/>
      <c r="S15" s="37">
        <f t="shared" si="2"/>
        <v>3.083700440528634E-2</v>
      </c>
      <c r="T15" s="40">
        <f t="shared" si="3"/>
        <v>3.083700440528634E-2</v>
      </c>
      <c r="U15" s="20"/>
      <c r="W15" s="26"/>
      <c r="X15" s="37">
        <f t="shared" si="4"/>
        <v>3.083700440528634E-2</v>
      </c>
      <c r="Y15" s="40">
        <f t="shared" si="5"/>
        <v>3.083700440528634E-2</v>
      </c>
      <c r="Z15" s="20"/>
      <c r="AB15" s="26"/>
      <c r="AC15" s="37">
        <f t="shared" si="6"/>
        <v>3.083700440528634E-2</v>
      </c>
      <c r="AD15" s="40">
        <f t="shared" si="7"/>
        <v>3.083700440528634E-2</v>
      </c>
      <c r="AE15" s="20"/>
      <c r="AG15" s="26"/>
      <c r="AH15" s="67">
        <f t="shared" si="8"/>
        <v>3.083700440528634E-2</v>
      </c>
      <c r="AI15" s="51">
        <f t="shared" si="9"/>
        <v>3.083700440528634E-2</v>
      </c>
      <c r="AJ15" s="20"/>
      <c r="AL15" s="26"/>
      <c r="AM15" s="67">
        <f t="shared" si="10"/>
        <v>3.083700440528634E-2</v>
      </c>
      <c r="AN15" s="51">
        <f t="shared" si="11"/>
        <v>3.083700440528634E-2</v>
      </c>
      <c r="AO15" s="20"/>
    </row>
    <row r="16" spans="2:41" x14ac:dyDescent="0.3">
      <c r="B16" s="26"/>
      <c r="C16" s="18" t="s">
        <v>13</v>
      </c>
      <c r="D16" s="77">
        <f>(T42-D14)/D15</f>
        <v>-1.5304072805775952</v>
      </c>
      <c r="E16" s="20"/>
      <c r="F16" s="2"/>
      <c r="G16" s="26"/>
      <c r="H16" s="29">
        <v>44790</v>
      </c>
      <c r="I16" s="71">
        <v>3.3879999999999999</v>
      </c>
      <c r="J16" s="72">
        <v>3.4049999999999998</v>
      </c>
      <c r="K16" s="20"/>
      <c r="M16" s="26"/>
      <c r="N16" s="37">
        <f t="shared" si="0"/>
        <v>5.0177095631640809E-3</v>
      </c>
      <c r="O16" s="40">
        <f t="shared" si="1"/>
        <v>5.0177095631640809E-3</v>
      </c>
      <c r="P16" s="20"/>
      <c r="R16" s="26"/>
      <c r="S16" s="37">
        <f t="shared" si="2"/>
        <v>5.0177095631640809E-3</v>
      </c>
      <c r="T16" s="40">
        <f t="shared" si="3"/>
        <v>5.0177095631640809E-3</v>
      </c>
      <c r="U16" s="20"/>
      <c r="W16" s="26"/>
      <c r="X16" s="37">
        <f t="shared" si="4"/>
        <v>5.0177095631640809E-3</v>
      </c>
      <c r="Y16" s="40">
        <f t="shared" si="5"/>
        <v>5.0177095631640809E-3</v>
      </c>
      <c r="Z16" s="20"/>
      <c r="AB16" s="26"/>
      <c r="AC16" s="37">
        <f t="shared" si="6"/>
        <v>5.0177095631640809E-3</v>
      </c>
      <c r="AD16" s="40">
        <f t="shared" si="7"/>
        <v>5.0177095631640809E-3</v>
      </c>
      <c r="AE16" s="20"/>
      <c r="AG16" s="26"/>
      <c r="AH16" s="67">
        <f t="shared" si="8"/>
        <v>5.0177095631640809E-3</v>
      </c>
      <c r="AI16" s="51">
        <f t="shared" si="9"/>
        <v>5.0177095631640809E-3</v>
      </c>
      <c r="AJ16" s="20"/>
      <c r="AL16" s="26"/>
      <c r="AM16" s="67">
        <f t="shared" si="10"/>
        <v>5.0177095631640809E-3</v>
      </c>
      <c r="AN16" s="51">
        <f t="shared" si="11"/>
        <v>5.0177095631640809E-3</v>
      </c>
      <c r="AO16" s="20"/>
    </row>
    <row r="17" spans="2:41" ht="18" x14ac:dyDescent="0.35">
      <c r="B17" s="26"/>
      <c r="C17" s="222" t="s">
        <v>8</v>
      </c>
      <c r="D17" s="224"/>
      <c r="E17" s="20"/>
      <c r="F17" s="2"/>
      <c r="G17" s="26"/>
      <c r="H17" s="29">
        <v>44789</v>
      </c>
      <c r="I17" s="71" t="e">
        <v>#N/A</v>
      </c>
      <c r="J17" s="72">
        <v>3.3879999999999999</v>
      </c>
      <c r="K17" s="20"/>
      <c r="M17" s="26"/>
      <c r="N17" s="37">
        <f t="shared" si="0"/>
        <v>-2.3068050749711671E-2</v>
      </c>
      <c r="O17" s="40">
        <f t="shared" si="1"/>
        <v>-2.3068050749711671E-2</v>
      </c>
      <c r="P17" s="20"/>
      <c r="R17" s="26"/>
      <c r="S17" s="37">
        <f t="shared" si="2"/>
        <v>2.3068050749711671E-2</v>
      </c>
      <c r="T17" s="40">
        <f t="shared" si="3"/>
        <v>2.3068050749711671E-2</v>
      </c>
      <c r="U17" s="20"/>
      <c r="W17" s="26"/>
      <c r="X17" s="37" t="str">
        <f t="shared" si="4"/>
        <v/>
      </c>
      <c r="Y17" s="40" t="e">
        <f t="shared" si="5"/>
        <v>#DIV/0!</v>
      </c>
      <c r="Z17" s="20"/>
      <c r="AB17" s="26"/>
      <c r="AC17" s="37" t="str">
        <f t="shared" si="6"/>
        <v/>
      </c>
      <c r="AD17" s="40" t="e">
        <f t="shared" si="7"/>
        <v>#DIV/0!</v>
      </c>
      <c r="AE17" s="20"/>
      <c r="AG17" s="26"/>
      <c r="AH17" s="67">
        <f t="shared" si="8"/>
        <v>-2.3068050749711671E-2</v>
      </c>
      <c r="AI17" s="51">
        <f t="shared" si="9"/>
        <v>-2.3068050749711671E-2</v>
      </c>
      <c r="AJ17" s="20"/>
      <c r="AL17" s="26"/>
      <c r="AM17" s="67">
        <f t="shared" si="10"/>
        <v>2.3068050749711671E-2</v>
      </c>
      <c r="AN17" s="51">
        <f t="shared" si="11"/>
        <v>2.3068050749711671E-2</v>
      </c>
      <c r="AO17" s="20"/>
    </row>
    <row r="18" spans="2:41" x14ac:dyDescent="0.3">
      <c r="B18" s="26"/>
      <c r="C18" s="16" t="s">
        <v>10</v>
      </c>
      <c r="D18" s="76">
        <f>Y42</f>
        <v>-1.2610340479192669E-3</v>
      </c>
      <c r="E18" s="20"/>
      <c r="F18" s="2"/>
      <c r="G18" s="26"/>
      <c r="H18" s="29">
        <v>44788</v>
      </c>
      <c r="I18" s="71">
        <v>3.5129999999999999</v>
      </c>
      <c r="J18" s="72">
        <v>3.468</v>
      </c>
      <c r="K18" s="20"/>
      <c r="M18" s="26"/>
      <c r="N18" s="37">
        <f t="shared" si="0"/>
        <v>-1.2809564474807836E-2</v>
      </c>
      <c r="O18" s="40">
        <f t="shared" si="1"/>
        <v>-1.2809564474807836E-2</v>
      </c>
      <c r="P18" s="20"/>
      <c r="R18" s="26"/>
      <c r="S18" s="37">
        <f t="shared" si="2"/>
        <v>1.2809564474807836E-2</v>
      </c>
      <c r="T18" s="40">
        <f t="shared" si="3"/>
        <v>1.2809564474807836E-2</v>
      </c>
      <c r="U18" s="20"/>
      <c r="W18" s="26"/>
      <c r="X18" s="37">
        <f t="shared" si="4"/>
        <v>-1.2809564474807836E-2</v>
      </c>
      <c r="Y18" s="40">
        <f t="shared" si="5"/>
        <v>-1.2809564474807836E-2</v>
      </c>
      <c r="Z18" s="20"/>
      <c r="AB18" s="26"/>
      <c r="AC18" s="37">
        <f t="shared" si="6"/>
        <v>1.2809564474807836E-2</v>
      </c>
      <c r="AD18" s="40">
        <f t="shared" si="7"/>
        <v>1.2809564474807836E-2</v>
      </c>
      <c r="AE18" s="20"/>
      <c r="AG18" s="26"/>
      <c r="AH18" s="67">
        <f t="shared" si="8"/>
        <v>-1.2809564474807836E-2</v>
      </c>
      <c r="AI18" s="51">
        <f t="shared" si="9"/>
        <v>-1.2809564474807836E-2</v>
      </c>
      <c r="AJ18" s="20"/>
      <c r="AL18" s="26"/>
      <c r="AM18" s="67">
        <f t="shared" si="10"/>
        <v>1.2809564474807836E-2</v>
      </c>
      <c r="AN18" s="51">
        <f t="shared" si="11"/>
        <v>1.2809564474807836E-2</v>
      </c>
      <c r="AO18" s="20"/>
    </row>
    <row r="19" spans="2:41" x14ac:dyDescent="0.3">
      <c r="B19" s="26"/>
      <c r="C19" s="17" t="s">
        <v>11</v>
      </c>
      <c r="D19" s="51" t="e">
        <f>AVERAGE(AD7:AD36)</f>
        <v>#DIV/0!</v>
      </c>
      <c r="E19" s="20"/>
      <c r="F19" s="2"/>
      <c r="G19" s="26"/>
      <c r="H19" s="29">
        <v>44785</v>
      </c>
      <c r="I19" s="71">
        <v>3.415</v>
      </c>
      <c r="J19" s="72">
        <v>3.5129999999999999</v>
      </c>
      <c r="K19" s="20"/>
      <c r="M19" s="26"/>
      <c r="N19" s="37">
        <f t="shared" si="0"/>
        <v>2.8696925329428951E-2</v>
      </c>
      <c r="O19" s="40">
        <f t="shared" si="1"/>
        <v>2.8696925329428951E-2</v>
      </c>
      <c r="P19" s="20"/>
      <c r="R19" s="26"/>
      <c r="S19" s="37">
        <f t="shared" si="2"/>
        <v>2.8696925329428951E-2</v>
      </c>
      <c r="T19" s="40">
        <f t="shared" si="3"/>
        <v>2.8696925329428951E-2</v>
      </c>
      <c r="U19" s="20"/>
      <c r="W19" s="26"/>
      <c r="X19" s="37">
        <f t="shared" si="4"/>
        <v>2.8696925329428951E-2</v>
      </c>
      <c r="Y19" s="40">
        <f t="shared" si="5"/>
        <v>2.8696925329428951E-2</v>
      </c>
      <c r="Z19" s="20"/>
      <c r="AB19" s="26"/>
      <c r="AC19" s="37">
        <f t="shared" si="6"/>
        <v>2.8696925329428951E-2</v>
      </c>
      <c r="AD19" s="40">
        <f t="shared" si="7"/>
        <v>2.8696925329428951E-2</v>
      </c>
      <c r="AE19" s="20"/>
      <c r="AG19" s="26"/>
      <c r="AH19" s="67">
        <f t="shared" si="8"/>
        <v>2.8696925329428951E-2</v>
      </c>
      <c r="AI19" s="51">
        <f t="shared" si="9"/>
        <v>2.8696925329428951E-2</v>
      </c>
      <c r="AJ19" s="20"/>
      <c r="AL19" s="26"/>
      <c r="AM19" s="67">
        <f t="shared" si="10"/>
        <v>2.8696925329428951E-2</v>
      </c>
      <c r="AN19" s="51">
        <f t="shared" si="11"/>
        <v>2.8696925329428951E-2</v>
      </c>
      <c r="AO19" s="20"/>
    </row>
    <row r="20" spans="2:41" x14ac:dyDescent="0.3">
      <c r="B20" s="26"/>
      <c r="C20" s="17" t="s">
        <v>12</v>
      </c>
      <c r="D20" s="51" t="e">
        <f>_xlfn.STDEV.P(AD7:AD36)</f>
        <v>#DIV/0!</v>
      </c>
      <c r="E20" s="20"/>
      <c r="F20" s="2"/>
      <c r="G20" s="26"/>
      <c r="H20" s="29">
        <v>44784</v>
      </c>
      <c r="I20" s="71">
        <v>3.343</v>
      </c>
      <c r="J20" s="72">
        <v>3.415</v>
      </c>
      <c r="K20" s="20"/>
      <c r="M20" s="26"/>
      <c r="N20" s="37">
        <f t="shared" si="0"/>
        <v>2.1537541130720927E-2</v>
      </c>
      <c r="O20" s="40">
        <f t="shared" si="1"/>
        <v>2.1537541130720927E-2</v>
      </c>
      <c r="P20" s="20"/>
      <c r="R20" s="26"/>
      <c r="S20" s="37">
        <f t="shared" si="2"/>
        <v>2.1537541130720927E-2</v>
      </c>
      <c r="T20" s="40">
        <f t="shared" si="3"/>
        <v>2.1537541130720927E-2</v>
      </c>
      <c r="U20" s="20"/>
      <c r="W20" s="26"/>
      <c r="X20" s="37">
        <f t="shared" si="4"/>
        <v>2.1537541130720927E-2</v>
      </c>
      <c r="Y20" s="40">
        <f t="shared" si="5"/>
        <v>2.1537541130720927E-2</v>
      </c>
      <c r="Z20" s="20"/>
      <c r="AB20" s="26"/>
      <c r="AC20" s="37">
        <f t="shared" si="6"/>
        <v>2.1537541130720927E-2</v>
      </c>
      <c r="AD20" s="40">
        <f t="shared" si="7"/>
        <v>2.1537541130720927E-2</v>
      </c>
      <c r="AE20" s="20"/>
      <c r="AG20" s="26"/>
      <c r="AH20" s="67">
        <f t="shared" si="8"/>
        <v>2.1537541130720927E-2</v>
      </c>
      <c r="AI20" s="51">
        <f t="shared" si="9"/>
        <v>2.1537541130720927E-2</v>
      </c>
      <c r="AJ20" s="20"/>
      <c r="AL20" s="26"/>
      <c r="AM20" s="67">
        <f t="shared" si="10"/>
        <v>2.1537541130720927E-2</v>
      </c>
      <c r="AN20" s="51">
        <f t="shared" si="11"/>
        <v>2.1537541130720927E-2</v>
      </c>
      <c r="AO20" s="20"/>
    </row>
    <row r="21" spans="2:41" x14ac:dyDescent="0.3">
      <c r="B21" s="26"/>
      <c r="C21" s="18" t="s">
        <v>13</v>
      </c>
      <c r="D21" s="77" t="e">
        <f>(AD42-D19)/D20</f>
        <v>#DIV/0!</v>
      </c>
      <c r="E21" s="20"/>
      <c r="F21" s="2"/>
      <c r="G21" s="26"/>
      <c r="H21" s="29">
        <v>44783</v>
      </c>
      <c r="I21" s="71">
        <v>3.28</v>
      </c>
      <c r="J21" s="72">
        <v>3.343</v>
      </c>
      <c r="K21" s="20"/>
      <c r="M21" s="26"/>
      <c r="N21" s="37">
        <f t="shared" si="0"/>
        <v>1.9207317073170783E-2</v>
      </c>
      <c r="O21" s="40">
        <f t="shared" si="1"/>
        <v>1.9207317073170783E-2</v>
      </c>
      <c r="P21" s="20"/>
      <c r="R21" s="26"/>
      <c r="S21" s="37">
        <f t="shared" si="2"/>
        <v>1.9207317073170783E-2</v>
      </c>
      <c r="T21" s="40">
        <f t="shared" si="3"/>
        <v>1.9207317073170783E-2</v>
      </c>
      <c r="U21" s="20"/>
      <c r="W21" s="26"/>
      <c r="X21" s="37">
        <f t="shared" si="4"/>
        <v>1.9207317073170783E-2</v>
      </c>
      <c r="Y21" s="40">
        <f t="shared" si="5"/>
        <v>1.9207317073170783E-2</v>
      </c>
      <c r="Z21" s="20"/>
      <c r="AB21" s="26"/>
      <c r="AC21" s="37">
        <f t="shared" si="6"/>
        <v>1.9207317073170783E-2</v>
      </c>
      <c r="AD21" s="40">
        <f t="shared" si="7"/>
        <v>1.9207317073170783E-2</v>
      </c>
      <c r="AE21" s="20"/>
      <c r="AG21" s="26"/>
      <c r="AH21" s="67">
        <f t="shared" si="8"/>
        <v>1.9207317073170783E-2</v>
      </c>
      <c r="AI21" s="51">
        <f t="shared" si="9"/>
        <v>1.9207317073170783E-2</v>
      </c>
      <c r="AJ21" s="20"/>
      <c r="AL21" s="26"/>
      <c r="AM21" s="67">
        <f t="shared" si="10"/>
        <v>1.9207317073170783E-2</v>
      </c>
      <c r="AN21" s="51">
        <f t="shared" si="11"/>
        <v>1.9207317073170783E-2</v>
      </c>
      <c r="AO21" s="20"/>
    </row>
    <row r="22" spans="2:41" ht="18" x14ac:dyDescent="0.35">
      <c r="B22" s="26"/>
      <c r="C22" s="222" t="s">
        <v>15</v>
      </c>
      <c r="D22" s="224"/>
      <c r="E22" s="20"/>
      <c r="F22" s="2"/>
      <c r="G22" s="26"/>
      <c r="H22" s="29">
        <v>44782</v>
      </c>
      <c r="I22" s="71">
        <v>3.37</v>
      </c>
      <c r="J22" s="72">
        <v>3.28</v>
      </c>
      <c r="K22" s="20"/>
      <c r="M22" s="26"/>
      <c r="N22" s="37">
        <f t="shared" si="0"/>
        <v>-2.6706231454006024E-2</v>
      </c>
      <c r="O22" s="40">
        <f t="shared" si="1"/>
        <v>-2.6706231454006024E-2</v>
      </c>
      <c r="P22" s="20"/>
      <c r="R22" s="26"/>
      <c r="S22" s="37">
        <f t="shared" si="2"/>
        <v>2.6706231454006024E-2</v>
      </c>
      <c r="T22" s="40">
        <f t="shared" si="3"/>
        <v>2.6706231454006024E-2</v>
      </c>
      <c r="U22" s="20"/>
      <c r="W22" s="26"/>
      <c r="X22" s="37">
        <f t="shared" si="4"/>
        <v>-2.6706231454006024E-2</v>
      </c>
      <c r="Y22" s="40">
        <f t="shared" si="5"/>
        <v>-2.6706231454006024E-2</v>
      </c>
      <c r="Z22" s="20"/>
      <c r="AB22" s="26"/>
      <c r="AC22" s="37">
        <f t="shared" si="6"/>
        <v>2.6706231454006024E-2</v>
      </c>
      <c r="AD22" s="40">
        <f t="shared" si="7"/>
        <v>2.6706231454006024E-2</v>
      </c>
      <c r="AE22" s="20"/>
      <c r="AG22" s="26"/>
      <c r="AH22" s="67">
        <f t="shared" si="8"/>
        <v>-2.6706231454006024E-2</v>
      </c>
      <c r="AI22" s="51">
        <f t="shared" si="9"/>
        <v>-2.6706231454006024E-2</v>
      </c>
      <c r="AJ22" s="20"/>
      <c r="AL22" s="26"/>
      <c r="AM22" s="67">
        <f t="shared" si="10"/>
        <v>2.6706231454006024E-2</v>
      </c>
      <c r="AN22" s="51">
        <f t="shared" si="11"/>
        <v>2.6706231454006024E-2</v>
      </c>
      <c r="AO22" s="20"/>
    </row>
    <row r="23" spans="2:41" x14ac:dyDescent="0.3">
      <c r="B23" s="26"/>
      <c r="C23" s="16" t="s">
        <v>10</v>
      </c>
      <c r="D23" s="76">
        <f>AI42</f>
        <v>-1.2610340479192669E-3</v>
      </c>
      <c r="E23" s="20"/>
      <c r="F23" s="2"/>
      <c r="G23" s="26"/>
      <c r="H23" s="29">
        <v>44781</v>
      </c>
      <c r="I23" s="71">
        <v>3.33</v>
      </c>
      <c r="J23" s="72">
        <v>3.37</v>
      </c>
      <c r="K23" s="20"/>
      <c r="M23" s="26"/>
      <c r="N23" s="37">
        <f t="shared" si="0"/>
        <v>1.2012012012012022E-2</v>
      </c>
      <c r="O23" s="40">
        <f t="shared" si="1"/>
        <v>1.2012012012012022E-2</v>
      </c>
      <c r="P23" s="20"/>
      <c r="R23" s="26"/>
      <c r="S23" s="37">
        <f t="shared" si="2"/>
        <v>1.2012012012012022E-2</v>
      </c>
      <c r="T23" s="40">
        <f t="shared" si="3"/>
        <v>1.2012012012012022E-2</v>
      </c>
      <c r="U23" s="20"/>
      <c r="W23" s="26"/>
      <c r="X23" s="37">
        <f t="shared" si="4"/>
        <v>1.2012012012012022E-2</v>
      </c>
      <c r="Y23" s="40">
        <f t="shared" si="5"/>
        <v>1.2012012012012022E-2</v>
      </c>
      <c r="Z23" s="20"/>
      <c r="AB23" s="26"/>
      <c r="AC23" s="37">
        <f t="shared" si="6"/>
        <v>1.2012012012012022E-2</v>
      </c>
      <c r="AD23" s="40">
        <f t="shared" si="7"/>
        <v>1.2012012012012022E-2</v>
      </c>
      <c r="AE23" s="20"/>
      <c r="AG23" s="26"/>
      <c r="AH23" s="67">
        <f t="shared" si="8"/>
        <v>1.2012012012012022E-2</v>
      </c>
      <c r="AI23" s="51">
        <f t="shared" si="9"/>
        <v>1.2012012012012022E-2</v>
      </c>
      <c r="AJ23" s="20"/>
      <c r="AL23" s="26"/>
      <c r="AM23" s="67">
        <f t="shared" si="10"/>
        <v>1.2012012012012022E-2</v>
      </c>
      <c r="AN23" s="51">
        <f t="shared" si="11"/>
        <v>1.2012012012012022E-2</v>
      </c>
      <c r="AO23" s="20"/>
    </row>
    <row r="24" spans="2:41" x14ac:dyDescent="0.3">
      <c r="B24" s="26"/>
      <c r="C24" s="17" t="s">
        <v>11</v>
      </c>
      <c r="D24" s="51">
        <f>AVERAGE(AN7:AN36)</f>
        <v>1.7100462853885688E-2</v>
      </c>
      <c r="E24" s="20"/>
      <c r="F24" s="2"/>
      <c r="G24" s="26"/>
      <c r="H24" s="29">
        <v>44778</v>
      </c>
      <c r="I24" s="71">
        <v>3.3879999999999999</v>
      </c>
      <c r="J24" s="72">
        <v>3.33</v>
      </c>
      <c r="K24" s="20"/>
      <c r="M24" s="26"/>
      <c r="N24" s="37">
        <f t="shared" si="0"/>
        <v>-1.7119244391971614E-2</v>
      </c>
      <c r="O24" s="40">
        <f t="shared" si="1"/>
        <v>-1.7119244391971614E-2</v>
      </c>
      <c r="P24" s="20"/>
      <c r="R24" s="26"/>
      <c r="S24" s="37">
        <f t="shared" si="2"/>
        <v>1.7119244391971614E-2</v>
      </c>
      <c r="T24" s="40">
        <f t="shared" si="3"/>
        <v>1.7119244391971614E-2</v>
      </c>
      <c r="U24" s="20"/>
      <c r="W24" s="26"/>
      <c r="X24" s="37">
        <f t="shared" si="4"/>
        <v>-1.7119244391971614E-2</v>
      </c>
      <c r="Y24" s="40">
        <f t="shared" si="5"/>
        <v>-1.7119244391971614E-2</v>
      </c>
      <c r="Z24" s="20"/>
      <c r="AB24" s="26"/>
      <c r="AC24" s="37">
        <f t="shared" si="6"/>
        <v>1.7119244391971614E-2</v>
      </c>
      <c r="AD24" s="40">
        <f t="shared" si="7"/>
        <v>1.7119244391971614E-2</v>
      </c>
      <c r="AE24" s="20"/>
      <c r="AG24" s="26"/>
      <c r="AH24" s="67">
        <f t="shared" si="8"/>
        <v>-1.7119244391971614E-2</v>
      </c>
      <c r="AI24" s="51">
        <f t="shared" si="9"/>
        <v>-1.7119244391971614E-2</v>
      </c>
      <c r="AJ24" s="20"/>
      <c r="AL24" s="26"/>
      <c r="AM24" s="67">
        <f t="shared" si="10"/>
        <v>1.7119244391971614E-2</v>
      </c>
      <c r="AN24" s="51">
        <f t="shared" si="11"/>
        <v>1.7119244391971614E-2</v>
      </c>
      <c r="AO24" s="20"/>
    </row>
    <row r="25" spans="2:41" x14ac:dyDescent="0.3">
      <c r="B25" s="26"/>
      <c r="C25" s="17" t="s">
        <v>12</v>
      </c>
      <c r="D25" s="51">
        <f>_xlfn.STDEV.P(AN7:AN36)</f>
        <v>1.0377207082397696E-2</v>
      </c>
      <c r="E25" s="20"/>
      <c r="F25" s="2"/>
      <c r="G25" s="26"/>
      <c r="H25" s="29">
        <v>44777</v>
      </c>
      <c r="I25" s="71">
        <v>3.3180000000000001</v>
      </c>
      <c r="J25" s="72">
        <v>3.3879999999999999</v>
      </c>
      <c r="K25" s="20"/>
      <c r="M25" s="26"/>
      <c r="N25" s="37">
        <f t="shared" si="0"/>
        <v>2.109704641350206E-2</v>
      </c>
      <c r="O25" s="40">
        <f t="shared" si="1"/>
        <v>2.109704641350206E-2</v>
      </c>
      <c r="P25" s="20"/>
      <c r="R25" s="26"/>
      <c r="S25" s="37">
        <f t="shared" si="2"/>
        <v>2.109704641350206E-2</v>
      </c>
      <c r="T25" s="40">
        <f t="shared" si="3"/>
        <v>2.109704641350206E-2</v>
      </c>
      <c r="U25" s="20"/>
      <c r="W25" s="26"/>
      <c r="X25" s="37">
        <f t="shared" si="4"/>
        <v>2.109704641350206E-2</v>
      </c>
      <c r="Y25" s="40">
        <f t="shared" si="5"/>
        <v>2.109704641350206E-2</v>
      </c>
      <c r="Z25" s="20"/>
      <c r="AB25" s="26"/>
      <c r="AC25" s="37">
        <f t="shared" si="6"/>
        <v>2.109704641350206E-2</v>
      </c>
      <c r="AD25" s="40">
        <f t="shared" si="7"/>
        <v>2.109704641350206E-2</v>
      </c>
      <c r="AE25" s="20"/>
      <c r="AG25" s="26"/>
      <c r="AH25" s="67">
        <f t="shared" si="8"/>
        <v>2.109704641350206E-2</v>
      </c>
      <c r="AI25" s="51">
        <f t="shared" si="9"/>
        <v>2.109704641350206E-2</v>
      </c>
      <c r="AJ25" s="20"/>
      <c r="AL25" s="26"/>
      <c r="AM25" s="67">
        <f t="shared" si="10"/>
        <v>2.109704641350206E-2</v>
      </c>
      <c r="AN25" s="51">
        <f t="shared" si="11"/>
        <v>2.109704641350206E-2</v>
      </c>
      <c r="AO25" s="20"/>
    </row>
    <row r="26" spans="2:41" x14ac:dyDescent="0.3">
      <c r="B26" s="26"/>
      <c r="C26" s="18" t="s">
        <v>13</v>
      </c>
      <c r="D26" s="77">
        <f>(AN42-D24)/D25</f>
        <v>-1.526367227732595</v>
      </c>
      <c r="E26" s="20"/>
      <c r="F26" s="2"/>
      <c r="G26" s="26"/>
      <c r="H26" s="29">
        <v>44776</v>
      </c>
      <c r="I26" s="71">
        <v>3.3149999999999999</v>
      </c>
      <c r="J26" s="72">
        <v>3.3180000000000001</v>
      </c>
      <c r="K26" s="20"/>
      <c r="M26" s="26"/>
      <c r="N26" s="37">
        <f t="shared" si="0"/>
        <v>9.0497737556564516E-4</v>
      </c>
      <c r="O26" s="40">
        <f t="shared" si="1"/>
        <v>9.0497737556564516E-4</v>
      </c>
      <c r="P26" s="20"/>
      <c r="R26" s="26"/>
      <c r="S26" s="37">
        <f t="shared" si="2"/>
        <v>9.0497737556564516E-4</v>
      </c>
      <c r="T26" s="40">
        <f t="shared" si="3"/>
        <v>9.0497737556564516E-4</v>
      </c>
      <c r="U26" s="20"/>
      <c r="W26" s="26"/>
      <c r="X26" s="37">
        <f t="shared" si="4"/>
        <v>9.0497737556564516E-4</v>
      </c>
      <c r="Y26" s="40">
        <f t="shared" si="5"/>
        <v>9.0497737556564516E-4</v>
      </c>
      <c r="Z26" s="20"/>
      <c r="AB26" s="26"/>
      <c r="AC26" s="37">
        <f t="shared" si="6"/>
        <v>9.0497737556564516E-4</v>
      </c>
      <c r="AD26" s="40">
        <f t="shared" si="7"/>
        <v>9.0497737556564516E-4</v>
      </c>
      <c r="AE26" s="20"/>
      <c r="AG26" s="26"/>
      <c r="AH26" s="67">
        <f t="shared" si="8"/>
        <v>9.0497737556564516E-4</v>
      </c>
      <c r="AI26" s="51">
        <f t="shared" si="9"/>
        <v>9.0497737556564516E-4</v>
      </c>
      <c r="AJ26" s="20"/>
      <c r="AL26" s="26"/>
      <c r="AM26" s="67">
        <f t="shared" si="10"/>
        <v>9.0497737556564516E-4</v>
      </c>
      <c r="AN26" s="51">
        <f t="shared" si="11"/>
        <v>9.0497737556564516E-4</v>
      </c>
      <c r="AO26" s="20"/>
    </row>
    <row r="27" spans="2:41" x14ac:dyDescent="0.3">
      <c r="B27" s="27"/>
      <c r="C27" s="21"/>
      <c r="D27" s="21"/>
      <c r="E27" s="22"/>
      <c r="F27" s="2"/>
      <c r="G27" s="26"/>
      <c r="H27" s="29">
        <v>44775</v>
      </c>
      <c r="I27" s="71">
        <v>3.415</v>
      </c>
      <c r="J27" s="72">
        <v>3.3149999999999999</v>
      </c>
      <c r="K27" s="20"/>
      <c r="M27" s="26"/>
      <c r="N27" s="37">
        <f t="shared" si="0"/>
        <v>-2.92825768667643E-2</v>
      </c>
      <c r="O27" s="40">
        <f t="shared" si="1"/>
        <v>-2.92825768667643E-2</v>
      </c>
      <c r="P27" s="20"/>
      <c r="R27" s="26"/>
      <c r="S27" s="37">
        <f t="shared" si="2"/>
        <v>2.92825768667643E-2</v>
      </c>
      <c r="T27" s="40">
        <f t="shared" si="3"/>
        <v>2.92825768667643E-2</v>
      </c>
      <c r="U27" s="20"/>
      <c r="W27" s="26"/>
      <c r="X27" s="37">
        <f t="shared" si="4"/>
        <v>-2.92825768667643E-2</v>
      </c>
      <c r="Y27" s="40">
        <f t="shared" si="5"/>
        <v>-2.92825768667643E-2</v>
      </c>
      <c r="Z27" s="20"/>
      <c r="AB27" s="26"/>
      <c r="AC27" s="37">
        <f t="shared" si="6"/>
        <v>2.92825768667643E-2</v>
      </c>
      <c r="AD27" s="40">
        <f t="shared" si="7"/>
        <v>2.92825768667643E-2</v>
      </c>
      <c r="AE27" s="20"/>
      <c r="AG27" s="26"/>
      <c r="AH27" s="67">
        <f t="shared" si="8"/>
        <v>-2.92825768667643E-2</v>
      </c>
      <c r="AI27" s="51">
        <f t="shared" si="9"/>
        <v>-2.92825768667643E-2</v>
      </c>
      <c r="AJ27" s="20"/>
      <c r="AL27" s="26"/>
      <c r="AM27" s="67">
        <f t="shared" si="10"/>
        <v>2.92825768667643E-2</v>
      </c>
      <c r="AN27" s="51">
        <f t="shared" si="11"/>
        <v>2.92825768667643E-2</v>
      </c>
      <c r="AO27" s="20"/>
    </row>
    <row r="28" spans="2:41" x14ac:dyDescent="0.3">
      <c r="F28" s="2"/>
      <c r="G28" s="26"/>
      <c r="H28" s="29">
        <v>44774</v>
      </c>
      <c r="I28" s="71">
        <v>3.3980000000000001</v>
      </c>
      <c r="J28" s="72">
        <v>3.415</v>
      </c>
      <c r="K28" s="20"/>
      <c r="M28" s="26"/>
      <c r="N28" s="37">
        <f t="shared" si="0"/>
        <v>5.0029429075926736E-3</v>
      </c>
      <c r="O28" s="40">
        <f t="shared" si="1"/>
        <v>5.0029429075926736E-3</v>
      </c>
      <c r="P28" s="20"/>
      <c r="R28" s="26"/>
      <c r="S28" s="37">
        <f t="shared" si="2"/>
        <v>5.0029429075926736E-3</v>
      </c>
      <c r="T28" s="40">
        <f t="shared" si="3"/>
        <v>5.0029429075926736E-3</v>
      </c>
      <c r="U28" s="20"/>
      <c r="W28" s="26"/>
      <c r="X28" s="37">
        <f t="shared" si="4"/>
        <v>5.0029429075926736E-3</v>
      </c>
      <c r="Y28" s="40">
        <f t="shared" si="5"/>
        <v>5.0029429075926736E-3</v>
      </c>
      <c r="Z28" s="20"/>
      <c r="AB28" s="26"/>
      <c r="AC28" s="37">
        <f t="shared" si="6"/>
        <v>5.0029429075926736E-3</v>
      </c>
      <c r="AD28" s="40">
        <f t="shared" si="7"/>
        <v>5.0029429075926736E-3</v>
      </c>
      <c r="AE28" s="20"/>
      <c r="AG28" s="26"/>
      <c r="AH28" s="67">
        <f t="shared" si="8"/>
        <v>5.0029429075926736E-3</v>
      </c>
      <c r="AI28" s="51">
        <f t="shared" si="9"/>
        <v>5.0029429075926736E-3</v>
      </c>
      <c r="AJ28" s="20"/>
      <c r="AL28" s="26"/>
      <c r="AM28" s="67">
        <f t="shared" si="10"/>
        <v>5.0029429075926736E-3</v>
      </c>
      <c r="AN28" s="51">
        <f t="shared" si="11"/>
        <v>5.0029429075926736E-3</v>
      </c>
      <c r="AO28" s="20"/>
    </row>
    <row r="29" spans="2:41" x14ac:dyDescent="0.3">
      <c r="G29" s="26"/>
      <c r="H29" s="29">
        <v>44771</v>
      </c>
      <c r="I29" s="71">
        <v>3.5150000000000001</v>
      </c>
      <c r="J29" s="72">
        <v>3.3980000000000001</v>
      </c>
      <c r="K29" s="20"/>
      <c r="M29" s="26"/>
      <c r="N29" s="37">
        <f t="shared" si="0"/>
        <v>-3.3285917496443808E-2</v>
      </c>
      <c r="O29" s="40">
        <f t="shared" si="1"/>
        <v>-3.3285917496443808E-2</v>
      </c>
      <c r="P29" s="20"/>
      <c r="R29" s="26"/>
      <c r="S29" s="37">
        <f t="shared" si="2"/>
        <v>3.3285917496443808E-2</v>
      </c>
      <c r="T29" s="40">
        <f t="shared" si="3"/>
        <v>3.3285917496443808E-2</v>
      </c>
      <c r="U29" s="20"/>
      <c r="W29" s="26"/>
      <c r="X29" s="37">
        <f t="shared" si="4"/>
        <v>-3.3285917496443808E-2</v>
      </c>
      <c r="Y29" s="40">
        <f t="shared" si="5"/>
        <v>-3.3285917496443808E-2</v>
      </c>
      <c r="Z29" s="20"/>
      <c r="AB29" s="26"/>
      <c r="AC29" s="37">
        <f t="shared" si="6"/>
        <v>3.3285917496443808E-2</v>
      </c>
      <c r="AD29" s="40">
        <f t="shared" si="7"/>
        <v>3.3285917496443808E-2</v>
      </c>
      <c r="AE29" s="20"/>
      <c r="AG29" s="26"/>
      <c r="AH29" s="67">
        <f t="shared" si="8"/>
        <v>-3.3285917496443808E-2</v>
      </c>
      <c r="AI29" s="51">
        <f t="shared" si="9"/>
        <v>-3.3285917496443808E-2</v>
      </c>
      <c r="AJ29" s="20"/>
      <c r="AL29" s="26"/>
      <c r="AM29" s="67">
        <f t="shared" si="10"/>
        <v>3.3285917496443808E-2</v>
      </c>
      <c r="AN29" s="51">
        <f t="shared" si="11"/>
        <v>3.3285917496443808E-2</v>
      </c>
      <c r="AO29" s="20"/>
    </row>
    <row r="30" spans="2:41" x14ac:dyDescent="0.3">
      <c r="G30" s="26"/>
      <c r="H30" s="29">
        <v>44770</v>
      </c>
      <c r="I30" s="71">
        <v>3.54</v>
      </c>
      <c r="J30" s="72">
        <v>3.5150000000000001</v>
      </c>
      <c r="K30" s="20"/>
      <c r="M30" s="26"/>
      <c r="N30" s="37">
        <f t="shared" si="0"/>
        <v>-7.0621468926553421E-3</v>
      </c>
      <c r="O30" s="40">
        <f t="shared" si="1"/>
        <v>-7.0621468926553421E-3</v>
      </c>
      <c r="P30" s="20"/>
      <c r="R30" s="26"/>
      <c r="S30" s="37">
        <f t="shared" si="2"/>
        <v>7.0621468926553421E-3</v>
      </c>
      <c r="T30" s="40">
        <f t="shared" si="3"/>
        <v>7.0621468926553421E-3</v>
      </c>
      <c r="U30" s="20"/>
      <c r="W30" s="26"/>
      <c r="X30" s="37">
        <f t="shared" si="4"/>
        <v>-7.0621468926553421E-3</v>
      </c>
      <c r="Y30" s="40">
        <f t="shared" si="5"/>
        <v>-7.0621468926553421E-3</v>
      </c>
      <c r="Z30" s="20"/>
      <c r="AB30" s="26"/>
      <c r="AC30" s="37">
        <f t="shared" si="6"/>
        <v>7.0621468926553421E-3</v>
      </c>
      <c r="AD30" s="40">
        <f t="shared" si="7"/>
        <v>7.0621468926553421E-3</v>
      </c>
      <c r="AE30" s="20"/>
      <c r="AG30" s="26"/>
      <c r="AH30" s="67">
        <f t="shared" si="8"/>
        <v>-7.0621468926553421E-3</v>
      </c>
      <c r="AI30" s="51">
        <f t="shared" si="9"/>
        <v>-7.0621468926553421E-3</v>
      </c>
      <c r="AJ30" s="20"/>
      <c r="AL30" s="26"/>
      <c r="AM30" s="67">
        <f t="shared" si="10"/>
        <v>7.0621468926553421E-3</v>
      </c>
      <c r="AN30" s="51">
        <f t="shared" si="11"/>
        <v>7.0621468926553421E-3</v>
      </c>
      <c r="AO30" s="20"/>
    </row>
    <row r="31" spans="2:41" x14ac:dyDescent="0.3">
      <c r="G31" s="26"/>
      <c r="H31" s="29">
        <v>44769</v>
      </c>
      <c r="I31" s="71">
        <v>3.605</v>
      </c>
      <c r="J31" s="72">
        <v>3.54</v>
      </c>
      <c r="K31" s="20"/>
      <c r="M31" s="26"/>
      <c r="N31" s="37">
        <f t="shared" si="0"/>
        <v>-1.8030513176144229E-2</v>
      </c>
      <c r="O31" s="40">
        <f t="shared" si="1"/>
        <v>-1.8030513176144229E-2</v>
      </c>
      <c r="P31" s="20"/>
      <c r="R31" s="26"/>
      <c r="S31" s="37">
        <f t="shared" si="2"/>
        <v>1.8030513176144229E-2</v>
      </c>
      <c r="T31" s="40">
        <f t="shared" si="3"/>
        <v>1.8030513176144229E-2</v>
      </c>
      <c r="U31" s="20"/>
      <c r="W31" s="26"/>
      <c r="X31" s="37">
        <f t="shared" si="4"/>
        <v>-1.8030513176144229E-2</v>
      </c>
      <c r="Y31" s="40">
        <f t="shared" si="5"/>
        <v>-1.8030513176144229E-2</v>
      </c>
      <c r="Z31" s="20"/>
      <c r="AB31" s="26"/>
      <c r="AC31" s="37">
        <f t="shared" si="6"/>
        <v>1.8030513176144229E-2</v>
      </c>
      <c r="AD31" s="40">
        <f t="shared" si="7"/>
        <v>1.8030513176144229E-2</v>
      </c>
      <c r="AE31" s="20"/>
      <c r="AG31" s="26"/>
      <c r="AH31" s="67">
        <f t="shared" si="8"/>
        <v>-1.8030513176144229E-2</v>
      </c>
      <c r="AI31" s="51">
        <f t="shared" si="9"/>
        <v>-1.8030513176144229E-2</v>
      </c>
      <c r="AJ31" s="20"/>
      <c r="AL31" s="26"/>
      <c r="AM31" s="67">
        <f t="shared" si="10"/>
        <v>1.8030513176144229E-2</v>
      </c>
      <c r="AN31" s="51">
        <f t="shared" si="11"/>
        <v>1.8030513176144229E-2</v>
      </c>
      <c r="AO31" s="20"/>
    </row>
    <row r="32" spans="2:41" x14ac:dyDescent="0.3">
      <c r="B32" s="2"/>
      <c r="C32" s="2"/>
      <c r="D32" s="2"/>
      <c r="E32" s="2"/>
      <c r="G32" s="26"/>
      <c r="H32" s="29">
        <v>44768</v>
      </c>
      <c r="I32" s="71">
        <v>3.62</v>
      </c>
      <c r="J32" s="72">
        <v>3.605</v>
      </c>
      <c r="K32" s="20"/>
      <c r="M32" s="26"/>
      <c r="N32" s="37">
        <f t="shared" si="0"/>
        <v>-4.1436464088398135E-3</v>
      </c>
      <c r="O32" s="40">
        <f t="shared" si="1"/>
        <v>-4.1436464088398135E-3</v>
      </c>
      <c r="P32" s="20"/>
      <c r="R32" s="26"/>
      <c r="S32" s="37">
        <f t="shared" si="2"/>
        <v>4.1436464088398135E-3</v>
      </c>
      <c r="T32" s="40">
        <f t="shared" si="3"/>
        <v>4.1436464088398135E-3</v>
      </c>
      <c r="U32" s="20"/>
      <c r="W32" s="26"/>
      <c r="X32" s="37">
        <f t="shared" si="4"/>
        <v>-4.1436464088398135E-3</v>
      </c>
      <c r="Y32" s="40">
        <f t="shared" si="5"/>
        <v>-4.1436464088398135E-3</v>
      </c>
      <c r="Z32" s="20"/>
      <c r="AB32" s="26"/>
      <c r="AC32" s="37">
        <f t="shared" si="6"/>
        <v>4.1436464088398135E-3</v>
      </c>
      <c r="AD32" s="40">
        <f t="shared" si="7"/>
        <v>4.1436464088398135E-3</v>
      </c>
      <c r="AE32" s="20"/>
      <c r="AG32" s="26"/>
      <c r="AH32" s="67">
        <f t="shared" si="8"/>
        <v>-4.1436464088398135E-3</v>
      </c>
      <c r="AI32" s="51">
        <f t="shared" si="9"/>
        <v>-4.1436464088398135E-3</v>
      </c>
      <c r="AJ32" s="20"/>
      <c r="AL32" s="26"/>
      <c r="AM32" s="67">
        <f t="shared" si="10"/>
        <v>4.1436464088398135E-3</v>
      </c>
      <c r="AN32" s="51">
        <f t="shared" si="11"/>
        <v>4.1436464088398135E-3</v>
      </c>
      <c r="AO32" s="20"/>
    </row>
    <row r="33" spans="7:41" x14ac:dyDescent="0.3">
      <c r="G33" s="26"/>
      <c r="H33" s="29">
        <v>44767</v>
      </c>
      <c r="I33" s="71">
        <v>3.6749999999999998</v>
      </c>
      <c r="J33" s="72">
        <v>3.62</v>
      </c>
      <c r="K33" s="20"/>
      <c r="M33" s="26"/>
      <c r="N33" s="37">
        <f t="shared" si="0"/>
        <v>-2.4258760107816673E-2</v>
      </c>
      <c r="O33" s="40">
        <f t="shared" si="1"/>
        <v>-2.4258760107816673E-2</v>
      </c>
      <c r="P33" s="20"/>
      <c r="R33" s="26"/>
      <c r="S33" s="37">
        <f t="shared" si="2"/>
        <v>2.4258760107816673E-2</v>
      </c>
      <c r="T33" s="40">
        <f t="shared" si="3"/>
        <v>2.4258760107816673E-2</v>
      </c>
      <c r="U33" s="20"/>
      <c r="W33" s="26"/>
      <c r="X33" s="37">
        <f t="shared" si="4"/>
        <v>-1.4965986394557746E-2</v>
      </c>
      <c r="Y33" s="40">
        <f t="shared" si="5"/>
        <v>-1.4965986394557746E-2</v>
      </c>
      <c r="Z33" s="20"/>
      <c r="AB33" s="26"/>
      <c r="AC33" s="37">
        <f t="shared" si="6"/>
        <v>1.4965986394557746E-2</v>
      </c>
      <c r="AD33" s="40">
        <f t="shared" si="7"/>
        <v>1.4965986394557746E-2</v>
      </c>
      <c r="AE33" s="20"/>
      <c r="AG33" s="26"/>
      <c r="AH33" s="67">
        <f t="shared" si="8"/>
        <v>-1.9612373251187209E-2</v>
      </c>
      <c r="AI33" s="51">
        <f t="shared" si="9"/>
        <v>-1.9612373251187209E-2</v>
      </c>
      <c r="AJ33" s="20"/>
      <c r="AL33" s="26"/>
      <c r="AM33" s="67">
        <f t="shared" si="10"/>
        <v>1.9612373251187209E-2</v>
      </c>
      <c r="AN33" s="51">
        <f t="shared" si="11"/>
        <v>1.9612373251187209E-2</v>
      </c>
      <c r="AO33" s="20"/>
    </row>
    <row r="34" spans="7:41" x14ac:dyDescent="0.3">
      <c r="G34" s="26"/>
      <c r="H34" s="29">
        <v>44764</v>
      </c>
      <c r="I34" s="71">
        <v>3.7930000000000001</v>
      </c>
      <c r="J34" s="72">
        <v>3.71</v>
      </c>
      <c r="K34" s="20"/>
      <c r="M34" s="26"/>
      <c r="N34" s="37">
        <f t="shared" si="0"/>
        <v>-2.1882414974953909E-2</v>
      </c>
      <c r="O34" s="40">
        <f t="shared" si="1"/>
        <v>-2.1882414974953909E-2</v>
      </c>
      <c r="P34" s="20"/>
      <c r="R34" s="26"/>
      <c r="S34" s="37">
        <f t="shared" si="2"/>
        <v>2.1882414974953909E-2</v>
      </c>
      <c r="T34" s="40">
        <f t="shared" si="3"/>
        <v>2.1882414974953909E-2</v>
      </c>
      <c r="U34" s="20"/>
      <c r="W34" s="26"/>
      <c r="X34" s="37">
        <f t="shared" si="4"/>
        <v>-2.1882414974953909E-2</v>
      </c>
      <c r="Y34" s="40">
        <f t="shared" si="5"/>
        <v>-2.1882414974953909E-2</v>
      </c>
      <c r="Z34" s="20"/>
      <c r="AB34" s="26"/>
      <c r="AC34" s="37">
        <f t="shared" si="6"/>
        <v>2.1882414974953909E-2</v>
      </c>
      <c r="AD34" s="40">
        <f t="shared" si="7"/>
        <v>2.1882414974953909E-2</v>
      </c>
      <c r="AE34" s="20"/>
      <c r="AG34" s="26"/>
      <c r="AH34" s="67">
        <f t="shared" si="8"/>
        <v>-2.1882414974953909E-2</v>
      </c>
      <c r="AI34" s="51">
        <f t="shared" si="9"/>
        <v>-2.1882414974953909E-2</v>
      </c>
      <c r="AJ34" s="20"/>
      <c r="AL34" s="26"/>
      <c r="AM34" s="67">
        <f t="shared" si="10"/>
        <v>2.1882414974953909E-2</v>
      </c>
      <c r="AN34" s="51">
        <f t="shared" si="11"/>
        <v>2.1882414974953909E-2</v>
      </c>
      <c r="AO34" s="20"/>
    </row>
    <row r="35" spans="7:41" x14ac:dyDescent="0.3">
      <c r="G35" s="26"/>
      <c r="H35" s="29">
        <v>44763</v>
      </c>
      <c r="I35" s="71">
        <v>3.8029999999999999</v>
      </c>
      <c r="J35" s="72">
        <v>3.7930000000000001</v>
      </c>
      <c r="K35" s="20"/>
      <c r="M35" s="26"/>
      <c r="N35" s="37">
        <f t="shared" si="0"/>
        <v>-2.6295030239284214E-3</v>
      </c>
      <c r="O35" s="40">
        <f t="shared" si="1"/>
        <v>-2.6295030239284214E-3</v>
      </c>
      <c r="P35" s="20"/>
      <c r="R35" s="26"/>
      <c r="S35" s="37">
        <f t="shared" si="2"/>
        <v>2.6295030239284214E-3</v>
      </c>
      <c r="T35" s="40">
        <f t="shared" si="3"/>
        <v>2.6295030239284214E-3</v>
      </c>
      <c r="U35" s="20"/>
      <c r="W35" s="26"/>
      <c r="X35" s="37">
        <f t="shared" si="4"/>
        <v>-2.6295030239284214E-3</v>
      </c>
      <c r="Y35" s="40">
        <f t="shared" si="5"/>
        <v>-2.6295030239284214E-3</v>
      </c>
      <c r="Z35" s="20"/>
      <c r="AB35" s="26"/>
      <c r="AC35" s="37">
        <f t="shared" si="6"/>
        <v>2.6295030239284214E-3</v>
      </c>
      <c r="AD35" s="40">
        <f t="shared" si="7"/>
        <v>2.6295030239284214E-3</v>
      </c>
      <c r="AE35" s="20"/>
      <c r="AG35" s="26"/>
      <c r="AH35" s="67">
        <f t="shared" si="8"/>
        <v>-2.6295030239284214E-3</v>
      </c>
      <c r="AI35" s="51">
        <f t="shared" si="9"/>
        <v>-2.6295030239284214E-3</v>
      </c>
      <c r="AJ35" s="20"/>
      <c r="AL35" s="26"/>
      <c r="AM35" s="67">
        <f t="shared" si="10"/>
        <v>2.6295030239284214E-3</v>
      </c>
      <c r="AN35" s="51">
        <f t="shared" si="11"/>
        <v>2.6295030239284214E-3</v>
      </c>
      <c r="AO35" s="20"/>
    </row>
    <row r="36" spans="7:41" x14ac:dyDescent="0.3">
      <c r="G36" s="26"/>
      <c r="H36" s="29">
        <v>44762</v>
      </c>
      <c r="I36" s="71">
        <v>3.73</v>
      </c>
      <c r="J36" s="72">
        <v>3.8029999999999999</v>
      </c>
      <c r="K36" s="20"/>
      <c r="M36" s="26"/>
      <c r="N36" s="44">
        <f t="shared" si="0"/>
        <v>1.9571045576407493E-2</v>
      </c>
      <c r="O36" s="47">
        <f t="shared" si="1"/>
        <v>1.9571045576407493E-2</v>
      </c>
      <c r="P36" s="20"/>
      <c r="Q36" s="3"/>
      <c r="R36" s="26"/>
      <c r="S36" s="44">
        <f t="shared" si="2"/>
        <v>1.9571045576407493E-2</v>
      </c>
      <c r="T36" s="47">
        <f t="shared" si="3"/>
        <v>1.9571045576407493E-2</v>
      </c>
      <c r="U36" s="20"/>
      <c r="W36" s="17"/>
      <c r="X36" s="44">
        <f t="shared" si="4"/>
        <v>1.9571045576407493E-2</v>
      </c>
      <c r="Y36" s="47">
        <f t="shared" si="5"/>
        <v>1.9571045576407493E-2</v>
      </c>
      <c r="Z36" s="17"/>
      <c r="AA36" s="3"/>
      <c r="AB36" s="17"/>
      <c r="AC36" s="44">
        <f t="shared" si="6"/>
        <v>1.9571045576407493E-2</v>
      </c>
      <c r="AD36" s="47">
        <f t="shared" si="7"/>
        <v>1.9571045576407493E-2</v>
      </c>
      <c r="AE36" s="17"/>
      <c r="AF36" s="3"/>
      <c r="AG36" s="17"/>
      <c r="AH36" s="52">
        <f t="shared" si="8"/>
        <v>1.9571045576407493E-2</v>
      </c>
      <c r="AI36" s="55">
        <f t="shared" si="9"/>
        <v>1.9571045576407493E-2</v>
      </c>
      <c r="AJ36" s="17"/>
      <c r="AK36" s="3"/>
      <c r="AL36" s="17"/>
      <c r="AM36" s="52">
        <f t="shared" si="10"/>
        <v>1.9571045576407493E-2</v>
      </c>
      <c r="AN36" s="55">
        <f t="shared" si="11"/>
        <v>1.9571045576407493E-2</v>
      </c>
      <c r="AO36" s="17"/>
    </row>
    <row r="37" spans="7:41" x14ac:dyDescent="0.3">
      <c r="G37" s="26"/>
      <c r="H37" s="58">
        <v>44761</v>
      </c>
      <c r="I37" s="73">
        <v>3.6949999999999998</v>
      </c>
      <c r="J37" s="74">
        <v>3.73</v>
      </c>
      <c r="K37" s="20"/>
      <c r="M37" s="27"/>
      <c r="N37" s="21"/>
      <c r="O37" s="21"/>
      <c r="P37" s="22"/>
      <c r="R37" s="27"/>
      <c r="S37" s="21"/>
      <c r="T37" s="21"/>
      <c r="U37" s="22"/>
      <c r="W37" s="27"/>
      <c r="X37" s="21"/>
      <c r="Y37" s="21"/>
      <c r="Z37" s="22"/>
      <c r="AB37" s="27"/>
      <c r="AC37" s="21"/>
      <c r="AD37" s="21"/>
      <c r="AE37" s="22"/>
      <c r="AG37" s="27"/>
      <c r="AH37" s="21"/>
      <c r="AI37" s="21"/>
      <c r="AJ37" s="22"/>
      <c r="AL37" s="27"/>
      <c r="AM37" s="21"/>
      <c r="AN37" s="21"/>
      <c r="AO37" s="22"/>
    </row>
    <row r="38" spans="7:41" x14ac:dyDescent="0.3">
      <c r="G38" s="27"/>
      <c r="H38" s="32"/>
      <c r="I38" s="68"/>
      <c r="J38" s="68"/>
      <c r="K38" s="22"/>
    </row>
    <row r="39" spans="7:41" x14ac:dyDescent="0.3">
      <c r="H39" s="28"/>
      <c r="M39" s="23"/>
      <c r="N39" s="24"/>
      <c r="O39" s="24"/>
      <c r="P39" s="25"/>
      <c r="R39" s="23"/>
      <c r="S39" s="24"/>
      <c r="T39" s="24"/>
      <c r="U39" s="25"/>
      <c r="W39" s="23"/>
      <c r="X39" s="24"/>
      <c r="Y39" s="24"/>
      <c r="Z39" s="25"/>
      <c r="AB39" s="23"/>
      <c r="AC39" s="24"/>
      <c r="AD39" s="24"/>
      <c r="AE39" s="25"/>
      <c r="AG39" s="23"/>
      <c r="AH39" s="24"/>
      <c r="AI39" s="24"/>
      <c r="AJ39" s="25"/>
      <c r="AL39" s="23"/>
      <c r="AM39" s="24"/>
      <c r="AN39" s="24"/>
      <c r="AO39" s="25"/>
    </row>
    <row r="40" spans="7:41" ht="18" x14ac:dyDescent="0.35">
      <c r="H40" s="28"/>
      <c r="M40" s="26"/>
      <c r="N40" s="211" t="s">
        <v>74</v>
      </c>
      <c r="O40" s="213"/>
      <c r="P40" s="20"/>
      <c r="R40" s="26"/>
      <c r="S40" s="214" t="s">
        <v>75</v>
      </c>
      <c r="T40" s="216"/>
      <c r="U40" s="20"/>
      <c r="W40" s="26"/>
      <c r="X40" s="211" t="s">
        <v>70</v>
      </c>
      <c r="Y40" s="213"/>
      <c r="Z40" s="20"/>
      <c r="AB40" s="26"/>
      <c r="AC40" s="214" t="s">
        <v>71</v>
      </c>
      <c r="AD40" s="216"/>
      <c r="AE40" s="20"/>
      <c r="AG40" s="26"/>
      <c r="AH40" s="211" t="s">
        <v>180</v>
      </c>
      <c r="AI40" s="213"/>
      <c r="AJ40" s="20"/>
      <c r="AL40" s="26"/>
      <c r="AM40" s="214" t="s">
        <v>181</v>
      </c>
      <c r="AN40" s="216"/>
      <c r="AO40" s="20"/>
    </row>
    <row r="41" spans="7:41" x14ac:dyDescent="0.3">
      <c r="H41" s="28"/>
      <c r="M41" s="26"/>
      <c r="N41" s="33" t="s">
        <v>64</v>
      </c>
      <c r="O41" s="36" t="s">
        <v>9</v>
      </c>
      <c r="P41" s="20"/>
      <c r="R41" s="26"/>
      <c r="S41" s="56" t="s">
        <v>64</v>
      </c>
      <c r="T41" s="36" t="s">
        <v>9</v>
      </c>
      <c r="U41" s="20"/>
      <c r="W41" s="26"/>
      <c r="X41" s="33" t="s">
        <v>64</v>
      </c>
      <c r="Y41" s="36" t="s">
        <v>9</v>
      </c>
      <c r="Z41" s="20"/>
      <c r="AB41" s="26"/>
      <c r="AC41" s="56" t="s">
        <v>64</v>
      </c>
      <c r="AD41" s="36" t="s">
        <v>9</v>
      </c>
      <c r="AE41" s="20"/>
      <c r="AG41" s="26"/>
      <c r="AH41" s="56" t="s">
        <v>64</v>
      </c>
      <c r="AI41" s="36" t="s">
        <v>9</v>
      </c>
      <c r="AJ41" s="20"/>
      <c r="AL41" s="26"/>
      <c r="AM41" s="56" t="s">
        <v>64</v>
      </c>
      <c r="AN41" s="36" t="s">
        <v>9</v>
      </c>
      <c r="AO41" s="20"/>
    </row>
    <row r="42" spans="7:41" x14ac:dyDescent="0.3">
      <c r="H42" s="28"/>
      <c r="M42" s="26"/>
      <c r="N42" s="44">
        <f>IF(OR(D9="",J7=""),"",(D9-J7)/J7)</f>
        <v>-1.2610340479192669E-3</v>
      </c>
      <c r="O42" s="55">
        <f>AVERAGE(N42:N42)</f>
        <v>-1.2610340479192669E-3</v>
      </c>
      <c r="P42" s="20"/>
      <c r="R42" s="26"/>
      <c r="S42" s="41">
        <f>IFERROR(SQRT((N42)^2),"")</f>
        <v>1.2610340479192669E-3</v>
      </c>
      <c r="T42" s="54">
        <f>AVERAGE(S42:S42)</f>
        <v>1.2610340479192669E-3</v>
      </c>
      <c r="U42" s="20"/>
      <c r="W42" s="26"/>
      <c r="X42" s="44">
        <f>IFERROR((D9-I6)/I6,"")</f>
        <v>-1.2610340479192669E-3</v>
      </c>
      <c r="Y42" s="55">
        <f>AVERAGE(X42:X42)</f>
        <v>-1.2610340479192669E-3</v>
      </c>
      <c r="Z42" s="20"/>
      <c r="AB42" s="26"/>
      <c r="AC42" s="41">
        <f>IFERROR(SQRT((X42)^2),"")</f>
        <v>1.2610340479192669E-3</v>
      </c>
      <c r="AD42" s="66">
        <f>AVERAGE(AC42:AC42)</f>
        <v>1.2610340479192669E-3</v>
      </c>
      <c r="AE42" s="20"/>
      <c r="AG42" s="26"/>
      <c r="AH42" s="41">
        <f>AVERAGE(N42,X42)</f>
        <v>-1.2610340479192669E-3</v>
      </c>
      <c r="AI42" s="66">
        <f>AVERAGE(AH42:AH42)</f>
        <v>-1.2610340479192669E-3</v>
      </c>
      <c r="AJ42" s="20"/>
      <c r="AL42" s="26"/>
      <c r="AM42" s="41">
        <f>IFERROR(SQRT((AH42)^2),"")</f>
        <v>1.2610340479192669E-3</v>
      </c>
      <c r="AN42" s="66">
        <f>AVERAGE(AM42:AM42)</f>
        <v>1.2610340479192669E-3</v>
      </c>
      <c r="AO42" s="20"/>
    </row>
    <row r="43" spans="7:41" x14ac:dyDescent="0.3">
      <c r="H43" s="28"/>
      <c r="M43" s="27"/>
      <c r="N43" s="21"/>
      <c r="O43" s="21"/>
      <c r="P43" s="22"/>
      <c r="R43" s="27"/>
      <c r="S43" s="21"/>
      <c r="T43" s="21"/>
      <c r="U43" s="22"/>
      <c r="W43" s="27"/>
      <c r="X43" s="21"/>
      <c r="Y43" s="21"/>
      <c r="Z43" s="22"/>
      <c r="AB43" s="27"/>
      <c r="AC43" s="21"/>
      <c r="AD43" s="21"/>
      <c r="AE43" s="22"/>
      <c r="AG43" s="27"/>
      <c r="AH43" s="21"/>
      <c r="AI43" s="21"/>
      <c r="AJ43" s="22"/>
      <c r="AL43" s="27"/>
      <c r="AM43" s="21"/>
      <c r="AN43" s="21"/>
      <c r="AO43" s="22"/>
    </row>
    <row r="44" spans="7:41" x14ac:dyDescent="0.3">
      <c r="H44" s="28"/>
    </row>
    <row r="45" spans="7:41" x14ac:dyDescent="0.3">
      <c r="H45" s="28"/>
    </row>
    <row r="46" spans="7:41" x14ac:dyDescent="0.3">
      <c r="H46" s="28"/>
    </row>
    <row r="47" spans="7:41" x14ac:dyDescent="0.3">
      <c r="H47" s="28"/>
    </row>
    <row r="48" spans="7:41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20">
    <mergeCell ref="C22:D22"/>
    <mergeCell ref="C17:D17"/>
    <mergeCell ref="AC40:AD40"/>
    <mergeCell ref="AH40:AI40"/>
    <mergeCell ref="AM40:AN40"/>
    <mergeCell ref="N40:O40"/>
    <mergeCell ref="S40:T40"/>
    <mergeCell ref="X40:Y40"/>
    <mergeCell ref="C11:D11"/>
    <mergeCell ref="C12:D12"/>
    <mergeCell ref="C7:D7"/>
    <mergeCell ref="AH3:AI3"/>
    <mergeCell ref="AM3:AN3"/>
    <mergeCell ref="I4:J4"/>
    <mergeCell ref="B2:E3"/>
    <mergeCell ref="H3:J3"/>
    <mergeCell ref="N3:O3"/>
    <mergeCell ref="S3:T3"/>
    <mergeCell ref="X3:Y3"/>
    <mergeCell ref="AC3:AD3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00F5D-0FBE-4C15-86B6-DA1FED895C7A}">
  <sheetPr codeName="Sheet13"/>
  <dimension ref="B2:AO160"/>
  <sheetViews>
    <sheetView showGridLines="0" topLeftCell="AB7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10" width="16.6640625" customWidth="1"/>
    <col min="11" max="13" width="2.88671875" customWidth="1"/>
    <col min="14" max="15" width="34.6640625" customWidth="1"/>
    <col min="16" max="18" width="2.88671875" customWidth="1"/>
    <col min="19" max="20" width="34.6640625" customWidth="1"/>
    <col min="21" max="23" width="2.88671875" customWidth="1"/>
    <col min="24" max="25" width="34.6640625" customWidth="1"/>
    <col min="26" max="28" width="2.88671875" customWidth="1"/>
    <col min="29" max="30" width="34.6640625" customWidth="1"/>
    <col min="31" max="33" width="2.88671875" customWidth="1"/>
    <col min="34" max="35" width="34.6640625" customWidth="1"/>
    <col min="36" max="38" width="2.88671875" customWidth="1"/>
    <col min="39" max="40" width="34.6640625" customWidth="1"/>
    <col min="41" max="41" width="2.88671875" customWidth="1"/>
  </cols>
  <sheetData>
    <row r="2" spans="2:41" x14ac:dyDescent="0.3">
      <c r="B2" s="128" t="str">
        <f>_xll.TR("AU10YT=RR","CF_Yield","CH=Fd RH=IN",C8)</f>
        <v>Updated at 12:42:42</v>
      </c>
      <c r="C2" s="129"/>
      <c r="D2" s="129"/>
      <c r="E2" s="130"/>
      <c r="F2" s="2"/>
      <c r="G2" s="23"/>
      <c r="H2" s="64" t="str">
        <f>_xll.RHistory("AU10YT=RR",".Timestamp;.Open;.Close","NBROWS:32 INTERVAL:1D",,"TSREPEAT:NO CH:Fd",H5)</f>
        <v>Updated at 12:09:17</v>
      </c>
      <c r="I2" s="24"/>
      <c r="J2" s="24"/>
      <c r="K2" s="25"/>
      <c r="M2" s="23"/>
      <c r="N2" s="24"/>
      <c r="O2" s="24"/>
      <c r="P2" s="25"/>
      <c r="R2" s="23"/>
      <c r="S2" s="24"/>
      <c r="T2" s="24"/>
      <c r="U2" s="25"/>
      <c r="W2" s="23"/>
      <c r="X2" s="24"/>
      <c r="Y2" s="24"/>
      <c r="Z2" s="25"/>
      <c r="AB2" s="23"/>
      <c r="AC2" s="24"/>
      <c r="AD2" s="24"/>
      <c r="AE2" s="25"/>
      <c r="AG2" s="23"/>
      <c r="AH2" s="24"/>
      <c r="AI2" s="24"/>
      <c r="AJ2" s="25"/>
      <c r="AL2" s="23"/>
      <c r="AM2" s="24"/>
      <c r="AN2" s="24"/>
      <c r="AO2" s="25"/>
    </row>
    <row r="3" spans="2:41" ht="18" x14ac:dyDescent="0.35">
      <c r="B3" s="219"/>
      <c r="C3" s="220"/>
      <c r="D3" s="220"/>
      <c r="E3" s="221"/>
      <c r="F3" s="2"/>
      <c r="G3" s="26"/>
      <c r="H3" s="211" t="s">
        <v>67</v>
      </c>
      <c r="I3" s="212"/>
      <c r="J3" s="213"/>
      <c r="K3" s="20"/>
      <c r="M3" s="26"/>
      <c r="N3" s="211" t="s">
        <v>72</v>
      </c>
      <c r="O3" s="213"/>
      <c r="P3" s="20"/>
      <c r="R3" s="26"/>
      <c r="S3" s="214" t="s">
        <v>73</v>
      </c>
      <c r="T3" s="216"/>
      <c r="U3" s="20"/>
      <c r="W3" s="26"/>
      <c r="X3" s="211" t="s">
        <v>68</v>
      </c>
      <c r="Y3" s="213"/>
      <c r="Z3" s="20"/>
      <c r="AB3" s="26"/>
      <c r="AC3" s="214" t="s">
        <v>69</v>
      </c>
      <c r="AD3" s="216"/>
      <c r="AE3" s="20"/>
      <c r="AG3" s="26"/>
      <c r="AH3" s="211" t="s">
        <v>31</v>
      </c>
      <c r="AI3" s="213"/>
      <c r="AJ3" s="20"/>
      <c r="AL3" s="26"/>
      <c r="AM3" s="214" t="s">
        <v>32</v>
      </c>
      <c r="AN3" s="216"/>
      <c r="AO3" s="20"/>
    </row>
    <row r="4" spans="2:41" x14ac:dyDescent="0.3">
      <c r="F4" s="2"/>
      <c r="G4" s="26"/>
      <c r="H4" s="27"/>
      <c r="I4" s="217" t="s">
        <v>65</v>
      </c>
      <c r="J4" s="218"/>
      <c r="K4" s="20"/>
      <c r="M4" s="26"/>
      <c r="N4" s="33" t="s">
        <v>65</v>
      </c>
      <c r="O4" s="36" t="s">
        <v>9</v>
      </c>
      <c r="P4" s="20"/>
      <c r="R4" s="26"/>
      <c r="S4" s="33" t="s">
        <v>65</v>
      </c>
      <c r="T4" s="36" t="s">
        <v>9</v>
      </c>
      <c r="U4" s="20"/>
      <c r="W4" s="26"/>
      <c r="X4" s="33" t="s">
        <v>65</v>
      </c>
      <c r="Y4" s="36" t="s">
        <v>9</v>
      </c>
      <c r="Z4" s="20"/>
      <c r="AB4" s="26"/>
      <c r="AC4" s="33" t="s">
        <v>65</v>
      </c>
      <c r="AD4" s="36" t="s">
        <v>9</v>
      </c>
      <c r="AE4" s="20"/>
      <c r="AG4" s="26"/>
      <c r="AH4" s="33" t="s">
        <v>65</v>
      </c>
      <c r="AI4" s="36" t="s">
        <v>9</v>
      </c>
      <c r="AJ4" s="20"/>
      <c r="AL4" s="26"/>
      <c r="AM4" s="33" t="s">
        <v>65</v>
      </c>
      <c r="AN4" s="36" t="s">
        <v>9</v>
      </c>
      <c r="AO4" s="20"/>
    </row>
    <row r="5" spans="2:41" hidden="1" x14ac:dyDescent="0.3">
      <c r="F5" s="2"/>
      <c r="G5" s="26"/>
      <c r="H5" s="110" t="s">
        <v>22</v>
      </c>
      <c r="I5" s="111" t="s">
        <v>62</v>
      </c>
      <c r="J5" s="112" t="s">
        <v>63</v>
      </c>
      <c r="K5" s="20"/>
      <c r="M5" s="26"/>
      <c r="N5" s="26"/>
      <c r="O5" s="17"/>
      <c r="P5" s="20"/>
      <c r="R5" s="26"/>
      <c r="S5" s="26"/>
      <c r="T5" s="17"/>
      <c r="U5" s="20"/>
      <c r="W5" s="26"/>
      <c r="X5" s="26"/>
      <c r="Y5" s="17"/>
      <c r="Z5" s="20"/>
      <c r="AB5" s="26"/>
      <c r="AC5" s="26"/>
      <c r="AD5" s="17"/>
      <c r="AE5" s="20"/>
      <c r="AG5" s="26"/>
      <c r="AH5" s="26"/>
      <c r="AI5" s="17"/>
      <c r="AJ5" s="20"/>
      <c r="AL5" s="26"/>
      <c r="AM5" s="26"/>
      <c r="AN5" s="17"/>
      <c r="AO5" s="20"/>
    </row>
    <row r="6" spans="2:41" x14ac:dyDescent="0.3">
      <c r="B6" s="23"/>
      <c r="C6" s="63"/>
      <c r="D6" s="24"/>
      <c r="E6" s="25"/>
      <c r="F6" s="2"/>
      <c r="G6" s="26"/>
      <c r="H6" s="29">
        <v>44804</v>
      </c>
      <c r="I6" s="71">
        <v>3.6160000000000001</v>
      </c>
      <c r="J6" s="114">
        <v>3.6150000000000002</v>
      </c>
      <c r="K6" s="20"/>
      <c r="M6" s="26"/>
      <c r="N6" s="37">
        <f t="shared" ref="N6:N36" si="0">IF(OR(J6="",J7=""),"",(J6-J7)/J7)</f>
        <v>-5.5020632737275308E-3</v>
      </c>
      <c r="O6" s="40">
        <f t="shared" ref="O6:O36" si="1">AVERAGE(N6:N6)</f>
        <v>-5.5020632737275308E-3</v>
      </c>
      <c r="P6" s="20"/>
      <c r="R6" s="26"/>
      <c r="S6" s="37">
        <f t="shared" ref="S6:S36" si="2">IF(OR(J6="",J7=""),"",SQRT(((J6-J7)/J7)^2))</f>
        <v>5.5020632737275308E-3</v>
      </c>
      <c r="T6" s="40">
        <f t="shared" ref="T6:T36" si="3">AVERAGE(S6:S6)</f>
        <v>5.5020632737275308E-3</v>
      </c>
      <c r="U6" s="20"/>
      <c r="W6" s="26"/>
      <c r="X6" s="37">
        <f t="shared" ref="X6:X36" si="4">IFERROR((J6-I6)/I6,"")</f>
        <v>-2.7654867256634121E-4</v>
      </c>
      <c r="Y6" s="40">
        <f t="shared" ref="Y6:Y36" si="5">AVERAGE(X6:X6)</f>
        <v>-2.7654867256634121E-4</v>
      </c>
      <c r="Z6" s="20"/>
      <c r="AB6" s="26"/>
      <c r="AC6" s="37">
        <f t="shared" ref="AC6:AC36" si="6">IFERROR(SQRT(((J6-I6)/I6)^2),"")</f>
        <v>2.7654867256634121E-4</v>
      </c>
      <c r="AD6" s="40">
        <f t="shared" ref="AD6:AD36" si="7">AVERAGE(AC6:AC6)</f>
        <v>2.7654867256634121E-4</v>
      </c>
      <c r="AE6" s="20"/>
      <c r="AG6" s="26"/>
      <c r="AH6" s="93">
        <f t="shared" ref="AH6:AH36" si="8">IFERROR(AVERAGE(N6,X6),"")</f>
        <v>-2.8893059731469359E-3</v>
      </c>
      <c r="AI6" s="51">
        <f t="shared" ref="AI6:AI36" si="9">AVERAGE(AH6:AH6)</f>
        <v>-2.8893059731469359E-3</v>
      </c>
      <c r="AJ6" s="20"/>
      <c r="AL6" s="26"/>
      <c r="AM6" s="93">
        <f t="shared" ref="AM6:AM36" si="10">IFERROR(AVERAGE(S6,AC6),"")</f>
        <v>2.8893059731469359E-3</v>
      </c>
      <c r="AN6" s="51">
        <f t="shared" ref="AN6:AN36" si="11">AVERAGE(AM6:AM6)</f>
        <v>2.8893059731469359E-3</v>
      </c>
      <c r="AO6" s="20"/>
    </row>
    <row r="7" spans="2:41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3.7029999999999998</v>
      </c>
      <c r="J7" s="72">
        <v>3.6349999999999998</v>
      </c>
      <c r="K7" s="20"/>
      <c r="M7" s="26"/>
      <c r="N7" s="37">
        <f t="shared" si="0"/>
        <v>-2.3112066648750415E-2</v>
      </c>
      <c r="O7" s="40">
        <f t="shared" si="1"/>
        <v>-2.3112066648750415E-2</v>
      </c>
      <c r="P7" s="20"/>
      <c r="R7" s="26"/>
      <c r="S7" s="37">
        <f t="shared" si="2"/>
        <v>2.3112066648750415E-2</v>
      </c>
      <c r="T7" s="40">
        <f t="shared" si="3"/>
        <v>2.3112066648750415E-2</v>
      </c>
      <c r="U7" s="20"/>
      <c r="W7" s="26"/>
      <c r="X7" s="37">
        <f t="shared" si="4"/>
        <v>-1.8363489062921973E-2</v>
      </c>
      <c r="Y7" s="40">
        <f t="shared" si="5"/>
        <v>-1.8363489062921973E-2</v>
      </c>
      <c r="Z7" s="20"/>
      <c r="AB7" s="26"/>
      <c r="AC7" s="37">
        <f t="shared" si="6"/>
        <v>1.8363489062921973E-2</v>
      </c>
      <c r="AD7" s="40">
        <f t="shared" si="7"/>
        <v>1.8363489062921973E-2</v>
      </c>
      <c r="AE7" s="20"/>
      <c r="AG7" s="26"/>
      <c r="AH7" s="93">
        <f t="shared" si="8"/>
        <v>-2.0737777855836192E-2</v>
      </c>
      <c r="AI7" s="51">
        <f t="shared" si="9"/>
        <v>-2.0737777855836192E-2</v>
      </c>
      <c r="AJ7" s="20"/>
      <c r="AL7" s="26"/>
      <c r="AM7" s="93">
        <f t="shared" si="10"/>
        <v>2.0737777855836192E-2</v>
      </c>
      <c r="AN7" s="51">
        <f t="shared" si="11"/>
        <v>2.0737777855836192E-2</v>
      </c>
      <c r="AO7" s="20"/>
    </row>
    <row r="8" spans="2:41" x14ac:dyDescent="0.3">
      <c r="B8" s="26"/>
      <c r="C8" s="4"/>
      <c r="D8" s="109" t="s">
        <v>196</v>
      </c>
      <c r="E8" s="20"/>
      <c r="F8" s="2"/>
      <c r="G8" s="26"/>
      <c r="H8" s="29">
        <v>44802</v>
      </c>
      <c r="I8" s="71">
        <v>3.601</v>
      </c>
      <c r="J8" s="72">
        <v>3.7210000000000001</v>
      </c>
      <c r="K8" s="20"/>
      <c r="M8" s="26"/>
      <c r="N8" s="37">
        <f t="shared" si="0"/>
        <v>3.4473172087851015E-2</v>
      </c>
      <c r="O8" s="40">
        <f t="shared" si="1"/>
        <v>3.4473172087851015E-2</v>
      </c>
      <c r="P8" s="20"/>
      <c r="R8" s="26"/>
      <c r="S8" s="37">
        <f t="shared" si="2"/>
        <v>3.4473172087851015E-2</v>
      </c>
      <c r="T8" s="40">
        <f t="shared" si="3"/>
        <v>3.4473172087851015E-2</v>
      </c>
      <c r="U8" s="20"/>
      <c r="W8" s="26"/>
      <c r="X8" s="37">
        <f t="shared" si="4"/>
        <v>3.3324076645376316E-2</v>
      </c>
      <c r="Y8" s="40">
        <f t="shared" si="5"/>
        <v>3.3324076645376316E-2</v>
      </c>
      <c r="Z8" s="20"/>
      <c r="AB8" s="26"/>
      <c r="AC8" s="37">
        <f t="shared" si="6"/>
        <v>3.3324076645376316E-2</v>
      </c>
      <c r="AD8" s="40">
        <f t="shared" si="7"/>
        <v>3.3324076645376316E-2</v>
      </c>
      <c r="AE8" s="20"/>
      <c r="AG8" s="26"/>
      <c r="AH8" s="93">
        <f t="shared" si="8"/>
        <v>3.3898624366613665E-2</v>
      </c>
      <c r="AI8" s="51">
        <f t="shared" si="9"/>
        <v>3.3898624366613665E-2</v>
      </c>
      <c r="AJ8" s="20"/>
      <c r="AL8" s="26"/>
      <c r="AM8" s="93">
        <f t="shared" si="10"/>
        <v>3.3898624366613665E-2</v>
      </c>
      <c r="AN8" s="51">
        <f t="shared" si="11"/>
        <v>3.3898624366613665E-2</v>
      </c>
      <c r="AO8" s="20"/>
    </row>
    <row r="9" spans="2:41" x14ac:dyDescent="0.3">
      <c r="B9" s="26"/>
      <c r="C9" s="85" t="s">
        <v>60</v>
      </c>
      <c r="D9" s="95">
        <v>3.6320000000000001</v>
      </c>
      <c r="E9" s="20"/>
      <c r="F9" s="2"/>
      <c r="G9" s="26"/>
      <c r="H9" s="29">
        <v>44799</v>
      </c>
      <c r="I9" s="71">
        <v>3.62</v>
      </c>
      <c r="J9" s="72">
        <v>3.597</v>
      </c>
      <c r="K9" s="20"/>
      <c r="M9" s="26"/>
      <c r="N9" s="37">
        <f t="shared" si="0"/>
        <v>-2.3880597014925394E-2</v>
      </c>
      <c r="O9" s="40">
        <f t="shared" si="1"/>
        <v>-2.3880597014925394E-2</v>
      </c>
      <c r="P9" s="20"/>
      <c r="R9" s="26"/>
      <c r="S9" s="37">
        <f t="shared" si="2"/>
        <v>2.3880597014925394E-2</v>
      </c>
      <c r="T9" s="40">
        <f t="shared" si="3"/>
        <v>2.3880597014925394E-2</v>
      </c>
      <c r="U9" s="20"/>
      <c r="W9" s="26"/>
      <c r="X9" s="37">
        <f t="shared" si="4"/>
        <v>-6.3535911602210305E-3</v>
      </c>
      <c r="Y9" s="40">
        <f t="shared" si="5"/>
        <v>-6.3535911602210305E-3</v>
      </c>
      <c r="Z9" s="20"/>
      <c r="AB9" s="26"/>
      <c r="AC9" s="37">
        <f t="shared" si="6"/>
        <v>6.3535911602210305E-3</v>
      </c>
      <c r="AD9" s="40">
        <f t="shared" si="7"/>
        <v>6.3535911602210305E-3</v>
      </c>
      <c r="AE9" s="20"/>
      <c r="AG9" s="26"/>
      <c r="AH9" s="93">
        <f t="shared" si="8"/>
        <v>-1.5117094087573212E-2</v>
      </c>
      <c r="AI9" s="51">
        <f t="shared" si="9"/>
        <v>-1.5117094087573212E-2</v>
      </c>
      <c r="AJ9" s="20"/>
      <c r="AL9" s="26"/>
      <c r="AM9" s="93">
        <f t="shared" si="10"/>
        <v>1.5117094087573212E-2</v>
      </c>
      <c r="AN9" s="51">
        <f t="shared" si="11"/>
        <v>1.5117094087573212E-2</v>
      </c>
      <c r="AO9" s="20"/>
    </row>
    <row r="10" spans="2:41" x14ac:dyDescent="0.3">
      <c r="B10" s="26"/>
      <c r="C10" s="65"/>
      <c r="D10" s="94"/>
      <c r="E10" s="20"/>
      <c r="F10" s="2"/>
      <c r="G10" s="26"/>
      <c r="H10" s="29">
        <v>44798</v>
      </c>
      <c r="I10" s="71">
        <v>3.6850000000000001</v>
      </c>
      <c r="J10" s="72">
        <v>3.6850000000000001</v>
      </c>
      <c r="K10" s="20"/>
      <c r="M10" s="26"/>
      <c r="N10" s="37">
        <f t="shared" si="0"/>
        <v>1.319769040417928E-2</v>
      </c>
      <c r="O10" s="40">
        <f t="shared" si="1"/>
        <v>1.319769040417928E-2</v>
      </c>
      <c r="P10" s="20"/>
      <c r="R10" s="26"/>
      <c r="S10" s="37">
        <f t="shared" si="2"/>
        <v>1.319769040417928E-2</v>
      </c>
      <c r="T10" s="40">
        <f t="shared" si="3"/>
        <v>1.319769040417928E-2</v>
      </c>
      <c r="U10" s="20"/>
      <c r="W10" s="26"/>
      <c r="X10" s="37">
        <f t="shared" si="4"/>
        <v>0</v>
      </c>
      <c r="Y10" s="40">
        <f t="shared" si="5"/>
        <v>0</v>
      </c>
      <c r="Z10" s="20"/>
      <c r="AB10" s="26"/>
      <c r="AC10" s="37">
        <f t="shared" si="6"/>
        <v>0</v>
      </c>
      <c r="AD10" s="40">
        <f t="shared" si="7"/>
        <v>0</v>
      </c>
      <c r="AE10" s="20"/>
      <c r="AG10" s="26"/>
      <c r="AH10" s="93">
        <f t="shared" si="8"/>
        <v>6.59884520208964E-3</v>
      </c>
      <c r="AI10" s="51">
        <f t="shared" si="9"/>
        <v>6.59884520208964E-3</v>
      </c>
      <c r="AJ10" s="20"/>
      <c r="AL10" s="26"/>
      <c r="AM10" s="93">
        <f t="shared" si="10"/>
        <v>6.59884520208964E-3</v>
      </c>
      <c r="AN10" s="51">
        <f t="shared" si="11"/>
        <v>6.59884520208964E-3</v>
      </c>
      <c r="AO10" s="20"/>
    </row>
    <row r="11" spans="2:41" ht="18" x14ac:dyDescent="0.35">
      <c r="B11" s="26"/>
      <c r="C11" s="231" t="s">
        <v>14</v>
      </c>
      <c r="D11" s="233"/>
      <c r="E11" s="20"/>
      <c r="F11" s="2"/>
      <c r="G11" s="26"/>
      <c r="H11" s="29">
        <v>44797</v>
      </c>
      <c r="I11" s="71">
        <v>3.6560000000000001</v>
      </c>
      <c r="J11" s="72">
        <v>3.637</v>
      </c>
      <c r="K11" s="20"/>
      <c r="M11" s="26"/>
      <c r="N11" s="37">
        <f t="shared" si="0"/>
        <v>6.0857538035960709E-3</v>
      </c>
      <c r="O11" s="40">
        <f t="shared" si="1"/>
        <v>6.0857538035960709E-3</v>
      </c>
      <c r="P11" s="20"/>
      <c r="R11" s="26"/>
      <c r="S11" s="37">
        <f t="shared" si="2"/>
        <v>6.0857538035960709E-3</v>
      </c>
      <c r="T11" s="40">
        <f t="shared" si="3"/>
        <v>6.0857538035960709E-3</v>
      </c>
      <c r="U11" s="20"/>
      <c r="W11" s="26"/>
      <c r="X11" s="37">
        <f t="shared" si="4"/>
        <v>-5.1969365426696194E-3</v>
      </c>
      <c r="Y11" s="40">
        <f t="shared" si="5"/>
        <v>-5.1969365426696194E-3</v>
      </c>
      <c r="Z11" s="20"/>
      <c r="AB11" s="26"/>
      <c r="AC11" s="37">
        <f t="shared" si="6"/>
        <v>5.1969365426696194E-3</v>
      </c>
      <c r="AD11" s="40">
        <f t="shared" si="7"/>
        <v>5.1969365426696194E-3</v>
      </c>
      <c r="AE11" s="20"/>
      <c r="AG11" s="26"/>
      <c r="AH11" s="93">
        <f t="shared" si="8"/>
        <v>4.4440863046322577E-4</v>
      </c>
      <c r="AI11" s="51">
        <f t="shared" si="9"/>
        <v>4.4440863046322577E-4</v>
      </c>
      <c r="AJ11" s="20"/>
      <c r="AL11" s="26"/>
      <c r="AM11" s="93">
        <f t="shared" si="10"/>
        <v>5.6413451731328456E-3</v>
      </c>
      <c r="AN11" s="51">
        <f t="shared" si="11"/>
        <v>5.6413451731328456E-3</v>
      </c>
      <c r="AO11" s="20"/>
    </row>
    <row r="12" spans="2:41" ht="18" x14ac:dyDescent="0.35">
      <c r="B12" s="26"/>
      <c r="C12" s="222" t="s">
        <v>7</v>
      </c>
      <c r="D12" s="224"/>
      <c r="E12" s="20"/>
      <c r="F12" s="2"/>
      <c r="G12" s="26"/>
      <c r="H12" s="29">
        <v>44796</v>
      </c>
      <c r="I12" s="71">
        <v>3.5960000000000001</v>
      </c>
      <c r="J12" s="72">
        <v>3.6150000000000002</v>
      </c>
      <c r="K12" s="20"/>
      <c r="M12" s="26"/>
      <c r="N12" s="37">
        <f t="shared" si="0"/>
        <v>1.6591676040494985E-2</v>
      </c>
      <c r="O12" s="40">
        <f t="shared" si="1"/>
        <v>1.6591676040494985E-2</v>
      </c>
      <c r="P12" s="20"/>
      <c r="R12" s="26"/>
      <c r="S12" s="37">
        <f t="shared" si="2"/>
        <v>1.6591676040494985E-2</v>
      </c>
      <c r="T12" s="40">
        <f t="shared" si="3"/>
        <v>1.6591676040494985E-2</v>
      </c>
      <c r="U12" s="20"/>
      <c r="W12" s="26"/>
      <c r="X12" s="37">
        <f t="shared" si="4"/>
        <v>5.2836484983315151E-3</v>
      </c>
      <c r="Y12" s="40">
        <f t="shared" si="5"/>
        <v>5.2836484983315151E-3</v>
      </c>
      <c r="Z12" s="20"/>
      <c r="AB12" s="26"/>
      <c r="AC12" s="37">
        <f t="shared" si="6"/>
        <v>5.2836484983315151E-3</v>
      </c>
      <c r="AD12" s="40">
        <f t="shared" si="7"/>
        <v>5.2836484983315151E-3</v>
      </c>
      <c r="AE12" s="20"/>
      <c r="AG12" s="26"/>
      <c r="AH12" s="93">
        <f t="shared" si="8"/>
        <v>1.0937662269413249E-2</v>
      </c>
      <c r="AI12" s="51">
        <f t="shared" si="9"/>
        <v>1.0937662269413249E-2</v>
      </c>
      <c r="AJ12" s="20"/>
      <c r="AL12" s="26"/>
      <c r="AM12" s="93">
        <f t="shared" si="10"/>
        <v>1.0937662269413249E-2</v>
      </c>
      <c r="AN12" s="51">
        <f t="shared" si="11"/>
        <v>1.0937662269413249E-2</v>
      </c>
      <c r="AO12" s="20"/>
    </row>
    <row r="13" spans="2:41" x14ac:dyDescent="0.3">
      <c r="B13" s="26"/>
      <c r="C13" s="16" t="s">
        <v>10</v>
      </c>
      <c r="D13" s="76">
        <f>O42</f>
        <v>-8.2530949105905636E-4</v>
      </c>
      <c r="E13" s="20"/>
      <c r="F13" s="2"/>
      <c r="G13" s="26"/>
      <c r="H13" s="29">
        <v>44795</v>
      </c>
      <c r="I13" s="71">
        <v>3.48</v>
      </c>
      <c r="J13" s="72">
        <v>3.556</v>
      </c>
      <c r="K13" s="20"/>
      <c r="M13" s="26"/>
      <c r="N13" s="37">
        <f t="shared" si="0"/>
        <v>4.0983606557377088E-2</v>
      </c>
      <c r="O13" s="40">
        <f t="shared" si="1"/>
        <v>4.0983606557377088E-2</v>
      </c>
      <c r="P13" s="20"/>
      <c r="R13" s="26"/>
      <c r="S13" s="37">
        <f t="shared" si="2"/>
        <v>4.0983606557377088E-2</v>
      </c>
      <c r="T13" s="40">
        <f t="shared" si="3"/>
        <v>4.0983606557377088E-2</v>
      </c>
      <c r="U13" s="20"/>
      <c r="W13" s="26"/>
      <c r="X13" s="37">
        <f t="shared" si="4"/>
        <v>2.1839080459770135E-2</v>
      </c>
      <c r="Y13" s="40">
        <f t="shared" si="5"/>
        <v>2.1839080459770135E-2</v>
      </c>
      <c r="Z13" s="20"/>
      <c r="AB13" s="26"/>
      <c r="AC13" s="37">
        <f t="shared" si="6"/>
        <v>2.1839080459770135E-2</v>
      </c>
      <c r="AD13" s="40">
        <f t="shared" si="7"/>
        <v>2.1839080459770135E-2</v>
      </c>
      <c r="AE13" s="20"/>
      <c r="AG13" s="26"/>
      <c r="AH13" s="93">
        <f t="shared" si="8"/>
        <v>3.1411343508573608E-2</v>
      </c>
      <c r="AI13" s="51">
        <f t="shared" si="9"/>
        <v>3.1411343508573608E-2</v>
      </c>
      <c r="AJ13" s="20"/>
      <c r="AL13" s="26"/>
      <c r="AM13" s="93">
        <f t="shared" si="10"/>
        <v>3.1411343508573608E-2</v>
      </c>
      <c r="AN13" s="51">
        <f t="shared" si="11"/>
        <v>3.1411343508573608E-2</v>
      </c>
      <c r="AO13" s="20"/>
    </row>
    <row r="14" spans="2:41" x14ac:dyDescent="0.3">
      <c r="B14" s="26"/>
      <c r="C14" s="17" t="s">
        <v>11</v>
      </c>
      <c r="D14" s="51">
        <f>AVERAGE(T7:T36)</f>
        <v>2.3351141244599992E-2</v>
      </c>
      <c r="E14" s="20"/>
      <c r="F14" s="2"/>
      <c r="G14" s="26"/>
      <c r="H14" s="29">
        <v>44792</v>
      </c>
      <c r="I14" s="71">
        <v>3.3450000000000002</v>
      </c>
      <c r="J14" s="72">
        <v>3.4159999999999999</v>
      </c>
      <c r="K14" s="20"/>
      <c r="M14" s="26"/>
      <c r="N14" s="37">
        <f t="shared" si="0"/>
        <v>1.9093078758949899E-2</v>
      </c>
      <c r="O14" s="40">
        <f t="shared" si="1"/>
        <v>1.9093078758949899E-2</v>
      </c>
      <c r="P14" s="20"/>
      <c r="R14" s="26"/>
      <c r="S14" s="37">
        <f t="shared" si="2"/>
        <v>1.9093078758949899E-2</v>
      </c>
      <c r="T14" s="40">
        <f t="shared" si="3"/>
        <v>1.9093078758949899E-2</v>
      </c>
      <c r="U14" s="20"/>
      <c r="W14" s="26"/>
      <c r="X14" s="37">
        <f t="shared" si="4"/>
        <v>2.1225710014947601E-2</v>
      </c>
      <c r="Y14" s="40">
        <f t="shared" si="5"/>
        <v>2.1225710014947601E-2</v>
      </c>
      <c r="Z14" s="20"/>
      <c r="AB14" s="26"/>
      <c r="AC14" s="37">
        <f t="shared" si="6"/>
        <v>2.1225710014947601E-2</v>
      </c>
      <c r="AD14" s="40">
        <f t="shared" si="7"/>
        <v>2.1225710014947601E-2</v>
      </c>
      <c r="AE14" s="20"/>
      <c r="AG14" s="26"/>
      <c r="AH14" s="93">
        <f t="shared" si="8"/>
        <v>2.0159394386948748E-2</v>
      </c>
      <c r="AI14" s="51">
        <f t="shared" si="9"/>
        <v>2.0159394386948748E-2</v>
      </c>
      <c r="AJ14" s="20"/>
      <c r="AL14" s="26"/>
      <c r="AM14" s="93">
        <f t="shared" si="10"/>
        <v>2.0159394386948748E-2</v>
      </c>
      <c r="AN14" s="51">
        <f t="shared" si="11"/>
        <v>2.0159394386948748E-2</v>
      </c>
      <c r="AO14" s="20"/>
    </row>
    <row r="15" spans="2:41" x14ac:dyDescent="0.3">
      <c r="B15" s="26"/>
      <c r="C15" s="17" t="s">
        <v>12</v>
      </c>
      <c r="D15" s="51">
        <f>_xlfn.STDEV.P(T7:T36)</f>
        <v>1.287648257380488E-2</v>
      </c>
      <c r="E15" s="20"/>
      <c r="F15" s="2"/>
      <c r="G15" s="26"/>
      <c r="H15" s="29">
        <v>44791</v>
      </c>
      <c r="I15" s="71">
        <v>3.371</v>
      </c>
      <c r="J15" s="72">
        <v>3.3519999999999999</v>
      </c>
      <c r="K15" s="20"/>
      <c r="M15" s="26"/>
      <c r="N15" s="37">
        <f t="shared" si="0"/>
        <v>2.4136877482431939E-2</v>
      </c>
      <c r="O15" s="40">
        <f t="shared" si="1"/>
        <v>2.4136877482431939E-2</v>
      </c>
      <c r="P15" s="20"/>
      <c r="R15" s="26"/>
      <c r="S15" s="37">
        <f t="shared" si="2"/>
        <v>2.4136877482431939E-2</v>
      </c>
      <c r="T15" s="40">
        <f t="shared" si="3"/>
        <v>2.4136877482431939E-2</v>
      </c>
      <c r="U15" s="20"/>
      <c r="W15" s="26"/>
      <c r="X15" s="37">
        <f t="shared" si="4"/>
        <v>-5.6363097003856799E-3</v>
      </c>
      <c r="Y15" s="40">
        <f t="shared" si="5"/>
        <v>-5.6363097003856799E-3</v>
      </c>
      <c r="Z15" s="20"/>
      <c r="AB15" s="26"/>
      <c r="AC15" s="37">
        <f t="shared" si="6"/>
        <v>5.6363097003856799E-3</v>
      </c>
      <c r="AD15" s="40">
        <f t="shared" si="7"/>
        <v>5.6363097003856799E-3</v>
      </c>
      <c r="AE15" s="20"/>
      <c r="AG15" s="26"/>
      <c r="AH15" s="93">
        <f t="shared" si="8"/>
        <v>9.25028389102313E-3</v>
      </c>
      <c r="AI15" s="51">
        <f t="shared" si="9"/>
        <v>9.25028389102313E-3</v>
      </c>
      <c r="AJ15" s="20"/>
      <c r="AL15" s="26"/>
      <c r="AM15" s="93">
        <f t="shared" si="10"/>
        <v>1.4886593591408809E-2</v>
      </c>
      <c r="AN15" s="51">
        <f t="shared" si="11"/>
        <v>1.4886593591408809E-2</v>
      </c>
      <c r="AO15" s="20"/>
    </row>
    <row r="16" spans="2:41" x14ac:dyDescent="0.3">
      <c r="B16" s="26"/>
      <c r="C16" s="18" t="s">
        <v>13</v>
      </c>
      <c r="D16" s="77">
        <f>(T42-D14)/D15</f>
        <v>-1.7493777220936169</v>
      </c>
      <c r="E16" s="20"/>
      <c r="F16" s="2"/>
      <c r="G16" s="26"/>
      <c r="H16" s="29">
        <v>44790</v>
      </c>
      <c r="I16" s="71">
        <v>3.2810000000000001</v>
      </c>
      <c r="J16" s="72">
        <v>3.2730000000000001</v>
      </c>
      <c r="K16" s="20"/>
      <c r="M16" s="26"/>
      <c r="N16" s="37">
        <f t="shared" si="0"/>
        <v>8.0073914382507681E-3</v>
      </c>
      <c r="O16" s="40">
        <f t="shared" si="1"/>
        <v>8.0073914382507681E-3</v>
      </c>
      <c r="P16" s="20"/>
      <c r="R16" s="26"/>
      <c r="S16" s="37">
        <f t="shared" si="2"/>
        <v>8.0073914382507681E-3</v>
      </c>
      <c r="T16" s="40">
        <f t="shared" si="3"/>
        <v>8.0073914382507681E-3</v>
      </c>
      <c r="U16" s="20"/>
      <c r="W16" s="26"/>
      <c r="X16" s="37">
        <f t="shared" si="4"/>
        <v>-2.4382810118866219E-3</v>
      </c>
      <c r="Y16" s="40">
        <f t="shared" si="5"/>
        <v>-2.4382810118866219E-3</v>
      </c>
      <c r="Z16" s="20"/>
      <c r="AB16" s="26"/>
      <c r="AC16" s="37">
        <f t="shared" si="6"/>
        <v>2.4382810118866219E-3</v>
      </c>
      <c r="AD16" s="40">
        <f t="shared" si="7"/>
        <v>2.4382810118866219E-3</v>
      </c>
      <c r="AE16" s="20"/>
      <c r="AG16" s="26"/>
      <c r="AH16" s="93">
        <f t="shared" si="8"/>
        <v>2.7845552131820729E-3</v>
      </c>
      <c r="AI16" s="51">
        <f t="shared" si="9"/>
        <v>2.7845552131820729E-3</v>
      </c>
      <c r="AJ16" s="20"/>
      <c r="AL16" s="26"/>
      <c r="AM16" s="93">
        <f t="shared" si="10"/>
        <v>5.2228362250686952E-3</v>
      </c>
      <c r="AN16" s="51">
        <f t="shared" si="11"/>
        <v>5.2228362250686952E-3</v>
      </c>
      <c r="AO16" s="20"/>
    </row>
    <row r="17" spans="2:41" ht="18" x14ac:dyDescent="0.35">
      <c r="B17" s="26"/>
      <c r="C17" s="222" t="s">
        <v>8</v>
      </c>
      <c r="D17" s="224"/>
      <c r="E17" s="20"/>
      <c r="F17" s="2"/>
      <c r="G17" s="26"/>
      <c r="H17" s="29">
        <v>44789</v>
      </c>
      <c r="I17" s="71">
        <v>3.2890000000000001</v>
      </c>
      <c r="J17" s="72">
        <v>3.2469999999999999</v>
      </c>
      <c r="K17" s="20"/>
      <c r="M17" s="26"/>
      <c r="N17" s="37">
        <f t="shared" si="0"/>
        <v>-4.1334514319456783E-2</v>
      </c>
      <c r="O17" s="40">
        <f t="shared" si="1"/>
        <v>-4.1334514319456783E-2</v>
      </c>
      <c r="P17" s="20"/>
      <c r="R17" s="26"/>
      <c r="S17" s="37">
        <f t="shared" si="2"/>
        <v>4.1334514319456783E-2</v>
      </c>
      <c r="T17" s="40">
        <f t="shared" si="3"/>
        <v>4.1334514319456783E-2</v>
      </c>
      <c r="U17" s="20"/>
      <c r="W17" s="26"/>
      <c r="X17" s="37">
        <f t="shared" si="4"/>
        <v>-1.2769838856795456E-2</v>
      </c>
      <c r="Y17" s="40">
        <f t="shared" si="5"/>
        <v>-1.2769838856795456E-2</v>
      </c>
      <c r="Z17" s="20"/>
      <c r="AB17" s="26"/>
      <c r="AC17" s="37">
        <f t="shared" si="6"/>
        <v>1.2769838856795456E-2</v>
      </c>
      <c r="AD17" s="40">
        <f t="shared" si="7"/>
        <v>1.2769838856795456E-2</v>
      </c>
      <c r="AE17" s="20"/>
      <c r="AG17" s="26"/>
      <c r="AH17" s="93">
        <f t="shared" si="8"/>
        <v>-2.7052176588126121E-2</v>
      </c>
      <c r="AI17" s="51">
        <f t="shared" si="9"/>
        <v>-2.7052176588126121E-2</v>
      </c>
      <c r="AJ17" s="20"/>
      <c r="AL17" s="26"/>
      <c r="AM17" s="93">
        <f t="shared" si="10"/>
        <v>2.7052176588126121E-2</v>
      </c>
      <c r="AN17" s="51">
        <f t="shared" si="11"/>
        <v>2.7052176588126121E-2</v>
      </c>
      <c r="AO17" s="20"/>
    </row>
    <row r="18" spans="2:41" x14ac:dyDescent="0.3">
      <c r="B18" s="26"/>
      <c r="C18" s="16" t="s">
        <v>10</v>
      </c>
      <c r="D18" s="76">
        <f>Y42</f>
        <v>4.4247787610619503E-3</v>
      </c>
      <c r="E18" s="20"/>
      <c r="F18" s="2"/>
      <c r="G18" s="26"/>
      <c r="H18" s="29">
        <v>44788</v>
      </c>
      <c r="I18" s="71">
        <v>3.4020000000000001</v>
      </c>
      <c r="J18" s="72">
        <v>3.387</v>
      </c>
      <c r="K18" s="20"/>
      <c r="M18" s="26"/>
      <c r="N18" s="37">
        <f t="shared" si="0"/>
        <v>-1.8545349174152435E-2</v>
      </c>
      <c r="O18" s="40">
        <f t="shared" si="1"/>
        <v>-1.8545349174152435E-2</v>
      </c>
      <c r="P18" s="20"/>
      <c r="R18" s="26"/>
      <c r="S18" s="37">
        <f t="shared" si="2"/>
        <v>1.8545349174152435E-2</v>
      </c>
      <c r="T18" s="40">
        <f t="shared" si="3"/>
        <v>1.8545349174152435E-2</v>
      </c>
      <c r="U18" s="20"/>
      <c r="W18" s="26"/>
      <c r="X18" s="37">
        <f t="shared" si="4"/>
        <v>-4.4091710758377787E-3</v>
      </c>
      <c r="Y18" s="40">
        <f t="shared" si="5"/>
        <v>-4.4091710758377787E-3</v>
      </c>
      <c r="Z18" s="20"/>
      <c r="AB18" s="26"/>
      <c r="AC18" s="37">
        <f t="shared" si="6"/>
        <v>4.4091710758377787E-3</v>
      </c>
      <c r="AD18" s="40">
        <f t="shared" si="7"/>
        <v>4.4091710758377787E-3</v>
      </c>
      <c r="AE18" s="20"/>
      <c r="AG18" s="26"/>
      <c r="AH18" s="93">
        <f t="shared" si="8"/>
        <v>-1.1477260124995108E-2</v>
      </c>
      <c r="AI18" s="51">
        <f t="shared" si="9"/>
        <v>-1.1477260124995108E-2</v>
      </c>
      <c r="AJ18" s="20"/>
      <c r="AL18" s="26"/>
      <c r="AM18" s="93">
        <f t="shared" si="10"/>
        <v>1.1477260124995108E-2</v>
      </c>
      <c r="AN18" s="51">
        <f t="shared" si="11"/>
        <v>1.1477260124995108E-2</v>
      </c>
      <c r="AO18" s="20"/>
    </row>
    <row r="19" spans="2:41" x14ac:dyDescent="0.3">
      <c r="B19" s="26"/>
      <c r="C19" s="17" t="s">
        <v>11</v>
      </c>
      <c r="D19" s="51">
        <f>AVERAGE(AD7:AD36)</f>
        <v>1.1209112010038848E-2</v>
      </c>
      <c r="E19" s="20"/>
      <c r="F19" s="2"/>
      <c r="G19" s="26"/>
      <c r="H19" s="29">
        <v>44785</v>
      </c>
      <c r="I19" s="71">
        <v>3.4009999999999998</v>
      </c>
      <c r="J19" s="72">
        <v>3.4510000000000001</v>
      </c>
      <c r="K19" s="20"/>
      <c r="M19" s="26"/>
      <c r="N19" s="37">
        <f t="shared" si="0"/>
        <v>3.6959134615384685E-2</v>
      </c>
      <c r="O19" s="40">
        <f t="shared" si="1"/>
        <v>3.6959134615384685E-2</v>
      </c>
      <c r="P19" s="20"/>
      <c r="R19" s="26"/>
      <c r="S19" s="37">
        <f t="shared" si="2"/>
        <v>3.6959134615384685E-2</v>
      </c>
      <c r="T19" s="40">
        <f t="shared" si="3"/>
        <v>3.6959134615384685E-2</v>
      </c>
      <c r="U19" s="20"/>
      <c r="W19" s="26"/>
      <c r="X19" s="37">
        <f t="shared" si="4"/>
        <v>1.4701558365186789E-2</v>
      </c>
      <c r="Y19" s="40">
        <f t="shared" si="5"/>
        <v>1.4701558365186789E-2</v>
      </c>
      <c r="Z19" s="20"/>
      <c r="AB19" s="26"/>
      <c r="AC19" s="37">
        <f t="shared" si="6"/>
        <v>1.4701558365186789E-2</v>
      </c>
      <c r="AD19" s="40">
        <f t="shared" si="7"/>
        <v>1.4701558365186789E-2</v>
      </c>
      <c r="AE19" s="20"/>
      <c r="AG19" s="26"/>
      <c r="AH19" s="93">
        <f t="shared" si="8"/>
        <v>2.5830346490285736E-2</v>
      </c>
      <c r="AI19" s="51">
        <f t="shared" si="9"/>
        <v>2.5830346490285736E-2</v>
      </c>
      <c r="AJ19" s="20"/>
      <c r="AL19" s="26"/>
      <c r="AM19" s="93">
        <f t="shared" si="10"/>
        <v>2.5830346490285736E-2</v>
      </c>
      <c r="AN19" s="51">
        <f t="shared" si="11"/>
        <v>2.5830346490285736E-2</v>
      </c>
      <c r="AO19" s="20"/>
    </row>
    <row r="20" spans="2:41" x14ac:dyDescent="0.3">
      <c r="B20" s="26"/>
      <c r="C20" s="17" t="s">
        <v>12</v>
      </c>
      <c r="D20" s="51">
        <f>_xlfn.STDEV.P(AD7:AD36)</f>
        <v>9.3290747339477235E-3</v>
      </c>
      <c r="E20" s="20"/>
      <c r="F20" s="2"/>
      <c r="G20" s="26"/>
      <c r="H20" s="29">
        <v>44784</v>
      </c>
      <c r="I20" s="71">
        <v>3.2610000000000001</v>
      </c>
      <c r="J20" s="72">
        <v>3.3279999999999998</v>
      </c>
      <c r="K20" s="20"/>
      <c r="M20" s="26"/>
      <c r="N20" s="37">
        <f t="shared" si="0"/>
        <v>1.8983466013472085E-2</v>
      </c>
      <c r="O20" s="40">
        <f t="shared" si="1"/>
        <v>1.8983466013472085E-2</v>
      </c>
      <c r="P20" s="20"/>
      <c r="R20" s="26"/>
      <c r="S20" s="37">
        <f t="shared" si="2"/>
        <v>1.8983466013472085E-2</v>
      </c>
      <c r="T20" s="40">
        <f t="shared" si="3"/>
        <v>1.8983466013472085E-2</v>
      </c>
      <c r="U20" s="20"/>
      <c r="W20" s="26"/>
      <c r="X20" s="37">
        <f t="shared" si="4"/>
        <v>2.0545844832873267E-2</v>
      </c>
      <c r="Y20" s="40">
        <f t="shared" si="5"/>
        <v>2.0545844832873267E-2</v>
      </c>
      <c r="Z20" s="20"/>
      <c r="AB20" s="26"/>
      <c r="AC20" s="37">
        <f t="shared" si="6"/>
        <v>2.0545844832873267E-2</v>
      </c>
      <c r="AD20" s="40">
        <f t="shared" si="7"/>
        <v>2.0545844832873267E-2</v>
      </c>
      <c r="AE20" s="20"/>
      <c r="AG20" s="26"/>
      <c r="AH20" s="93">
        <f t="shared" si="8"/>
        <v>1.9764655423172676E-2</v>
      </c>
      <c r="AI20" s="51">
        <f t="shared" si="9"/>
        <v>1.9764655423172676E-2</v>
      </c>
      <c r="AJ20" s="20"/>
      <c r="AL20" s="26"/>
      <c r="AM20" s="93">
        <f t="shared" si="10"/>
        <v>1.9764655423172676E-2</v>
      </c>
      <c r="AN20" s="51">
        <f t="shared" si="11"/>
        <v>1.9764655423172676E-2</v>
      </c>
      <c r="AO20" s="20"/>
    </row>
    <row r="21" spans="2:41" x14ac:dyDescent="0.3">
      <c r="B21" s="26"/>
      <c r="C21" s="18" t="s">
        <v>13</v>
      </c>
      <c r="D21" s="77">
        <f>(AD42-D19)/D20</f>
        <v>-0.72722466508809025</v>
      </c>
      <c r="E21" s="20"/>
      <c r="F21" s="2"/>
      <c r="G21" s="26"/>
      <c r="H21" s="29">
        <v>44783</v>
      </c>
      <c r="I21" s="71">
        <v>3.218</v>
      </c>
      <c r="J21" s="72">
        <v>3.266</v>
      </c>
      <c r="K21" s="20"/>
      <c r="M21" s="26"/>
      <c r="N21" s="37">
        <f t="shared" si="0"/>
        <v>2.4145500156788947E-2</v>
      </c>
      <c r="O21" s="40">
        <f t="shared" si="1"/>
        <v>2.4145500156788947E-2</v>
      </c>
      <c r="P21" s="20"/>
      <c r="R21" s="26"/>
      <c r="S21" s="37">
        <f t="shared" si="2"/>
        <v>2.4145500156788947E-2</v>
      </c>
      <c r="T21" s="40">
        <f t="shared" si="3"/>
        <v>2.4145500156788947E-2</v>
      </c>
      <c r="U21" s="20"/>
      <c r="W21" s="26"/>
      <c r="X21" s="37">
        <f t="shared" si="4"/>
        <v>1.4916096954630219E-2</v>
      </c>
      <c r="Y21" s="40">
        <f t="shared" si="5"/>
        <v>1.4916096954630219E-2</v>
      </c>
      <c r="Z21" s="20"/>
      <c r="AB21" s="26"/>
      <c r="AC21" s="37">
        <f t="shared" si="6"/>
        <v>1.4916096954630219E-2</v>
      </c>
      <c r="AD21" s="40">
        <f t="shared" si="7"/>
        <v>1.4916096954630219E-2</v>
      </c>
      <c r="AE21" s="20"/>
      <c r="AG21" s="26"/>
      <c r="AH21" s="93">
        <f t="shared" si="8"/>
        <v>1.9530798555709585E-2</v>
      </c>
      <c r="AI21" s="51">
        <f t="shared" si="9"/>
        <v>1.9530798555709585E-2</v>
      </c>
      <c r="AJ21" s="20"/>
      <c r="AL21" s="26"/>
      <c r="AM21" s="93">
        <f t="shared" si="10"/>
        <v>1.9530798555709585E-2</v>
      </c>
      <c r="AN21" s="51">
        <f t="shared" si="11"/>
        <v>1.9530798555709585E-2</v>
      </c>
      <c r="AO21" s="20"/>
    </row>
    <row r="22" spans="2:41" ht="18" x14ac:dyDescent="0.35">
      <c r="B22" s="26"/>
      <c r="C22" s="222" t="s">
        <v>15</v>
      </c>
      <c r="D22" s="224"/>
      <c r="E22" s="20"/>
      <c r="F22" s="2"/>
      <c r="G22" s="26"/>
      <c r="H22" s="29">
        <v>44782</v>
      </c>
      <c r="I22" s="71">
        <v>3.1949999999999998</v>
      </c>
      <c r="J22" s="72">
        <v>3.1890000000000001</v>
      </c>
      <c r="K22" s="20"/>
      <c r="M22" s="26"/>
      <c r="N22" s="37">
        <f t="shared" si="0"/>
        <v>-1.3609650479430881E-2</v>
      </c>
      <c r="O22" s="40">
        <f t="shared" si="1"/>
        <v>-1.3609650479430881E-2</v>
      </c>
      <c r="P22" s="20"/>
      <c r="R22" s="26"/>
      <c r="S22" s="37">
        <f t="shared" si="2"/>
        <v>1.3609650479430881E-2</v>
      </c>
      <c r="T22" s="40">
        <f t="shared" si="3"/>
        <v>1.3609650479430881E-2</v>
      </c>
      <c r="U22" s="20"/>
      <c r="W22" s="26"/>
      <c r="X22" s="37">
        <f t="shared" si="4"/>
        <v>-1.8779342723004018E-3</v>
      </c>
      <c r="Y22" s="40">
        <f t="shared" si="5"/>
        <v>-1.8779342723004018E-3</v>
      </c>
      <c r="Z22" s="20"/>
      <c r="AB22" s="26"/>
      <c r="AC22" s="37">
        <f t="shared" si="6"/>
        <v>1.8779342723004018E-3</v>
      </c>
      <c r="AD22" s="40">
        <f t="shared" si="7"/>
        <v>1.8779342723004018E-3</v>
      </c>
      <c r="AE22" s="20"/>
      <c r="AG22" s="26"/>
      <c r="AH22" s="93">
        <f t="shared" si="8"/>
        <v>-7.7437923758656418E-3</v>
      </c>
      <c r="AI22" s="51">
        <f t="shared" si="9"/>
        <v>-7.7437923758656418E-3</v>
      </c>
      <c r="AJ22" s="20"/>
      <c r="AL22" s="26"/>
      <c r="AM22" s="93">
        <f t="shared" si="10"/>
        <v>7.7437923758656418E-3</v>
      </c>
      <c r="AN22" s="51">
        <f t="shared" si="11"/>
        <v>7.7437923758656418E-3</v>
      </c>
      <c r="AO22" s="20"/>
    </row>
    <row r="23" spans="2:41" x14ac:dyDescent="0.3">
      <c r="B23" s="26"/>
      <c r="C23" s="16" t="s">
        <v>10</v>
      </c>
      <c r="D23" s="76">
        <f>AI42</f>
        <v>1.7997346350014469E-3</v>
      </c>
      <c r="E23" s="20"/>
      <c r="F23" s="2"/>
      <c r="G23" s="26"/>
      <c r="H23" s="29">
        <v>44781</v>
      </c>
      <c r="I23" s="71">
        <v>3.242</v>
      </c>
      <c r="J23" s="72">
        <v>3.2330000000000001</v>
      </c>
      <c r="K23" s="20"/>
      <c r="M23" s="26"/>
      <c r="N23" s="37">
        <f t="shared" si="0"/>
        <v>3.6882617062219444E-2</v>
      </c>
      <c r="O23" s="40">
        <f t="shared" si="1"/>
        <v>3.6882617062219444E-2</v>
      </c>
      <c r="P23" s="20"/>
      <c r="R23" s="26"/>
      <c r="S23" s="37">
        <f t="shared" si="2"/>
        <v>3.6882617062219444E-2</v>
      </c>
      <c r="T23" s="40">
        <f t="shared" si="3"/>
        <v>3.6882617062219444E-2</v>
      </c>
      <c r="U23" s="20"/>
      <c r="W23" s="26"/>
      <c r="X23" s="37">
        <f t="shared" si="4"/>
        <v>-2.7760641579271735E-3</v>
      </c>
      <c r="Y23" s="40">
        <f t="shared" si="5"/>
        <v>-2.7760641579271735E-3</v>
      </c>
      <c r="Z23" s="20"/>
      <c r="AB23" s="26"/>
      <c r="AC23" s="37">
        <f t="shared" si="6"/>
        <v>2.7760641579271735E-3</v>
      </c>
      <c r="AD23" s="40">
        <f t="shared" si="7"/>
        <v>2.7760641579271735E-3</v>
      </c>
      <c r="AE23" s="20"/>
      <c r="AG23" s="26"/>
      <c r="AH23" s="93">
        <f t="shared" si="8"/>
        <v>1.7053276452146136E-2</v>
      </c>
      <c r="AI23" s="51">
        <f t="shared" si="9"/>
        <v>1.7053276452146136E-2</v>
      </c>
      <c r="AJ23" s="20"/>
      <c r="AL23" s="26"/>
      <c r="AM23" s="93">
        <f t="shared" si="10"/>
        <v>1.9829340610073309E-2</v>
      </c>
      <c r="AN23" s="51">
        <f t="shared" si="11"/>
        <v>1.9829340610073309E-2</v>
      </c>
      <c r="AO23" s="20"/>
    </row>
    <row r="24" spans="2:41" x14ac:dyDescent="0.3">
      <c r="B24" s="26"/>
      <c r="C24" s="17" t="s">
        <v>11</v>
      </c>
      <c r="D24" s="51">
        <f>AVERAGE(AN7:AN36)</f>
        <v>1.7280126627319425E-2</v>
      </c>
      <c r="E24" s="20"/>
      <c r="F24" s="2"/>
      <c r="G24" s="26"/>
      <c r="H24" s="29">
        <v>44778</v>
      </c>
      <c r="I24" s="71">
        <v>3.141</v>
      </c>
      <c r="J24" s="72">
        <v>3.1179999999999999</v>
      </c>
      <c r="K24" s="20"/>
      <c r="M24" s="26"/>
      <c r="N24" s="37">
        <f t="shared" si="0"/>
        <v>-1.6093404859577203E-2</v>
      </c>
      <c r="O24" s="40">
        <f t="shared" si="1"/>
        <v>-1.6093404859577203E-2</v>
      </c>
      <c r="P24" s="20"/>
      <c r="R24" s="26"/>
      <c r="S24" s="37">
        <f t="shared" si="2"/>
        <v>1.6093404859577203E-2</v>
      </c>
      <c r="T24" s="40">
        <f t="shared" si="3"/>
        <v>1.6093404859577203E-2</v>
      </c>
      <c r="U24" s="20"/>
      <c r="W24" s="26"/>
      <c r="X24" s="37">
        <f t="shared" si="4"/>
        <v>-7.3225087551735532E-3</v>
      </c>
      <c r="Y24" s="40">
        <f t="shared" si="5"/>
        <v>-7.3225087551735532E-3</v>
      </c>
      <c r="Z24" s="20"/>
      <c r="AB24" s="26"/>
      <c r="AC24" s="37">
        <f t="shared" si="6"/>
        <v>7.3225087551735532E-3</v>
      </c>
      <c r="AD24" s="40">
        <f t="shared" si="7"/>
        <v>7.3225087551735532E-3</v>
      </c>
      <c r="AE24" s="20"/>
      <c r="AG24" s="26"/>
      <c r="AH24" s="93">
        <f t="shared" si="8"/>
        <v>-1.1707956807375379E-2</v>
      </c>
      <c r="AI24" s="51">
        <f t="shared" si="9"/>
        <v>-1.1707956807375379E-2</v>
      </c>
      <c r="AJ24" s="20"/>
      <c r="AL24" s="26"/>
      <c r="AM24" s="93">
        <f t="shared" si="10"/>
        <v>1.1707956807375379E-2</v>
      </c>
      <c r="AN24" s="51">
        <f t="shared" si="11"/>
        <v>1.1707956807375379E-2</v>
      </c>
      <c r="AO24" s="20"/>
    </row>
    <row r="25" spans="2:41" x14ac:dyDescent="0.3">
      <c r="B25" s="26"/>
      <c r="C25" s="17" t="s">
        <v>12</v>
      </c>
      <c r="D25" s="51">
        <f>_xlfn.STDEV.P(AN7:AN36)</f>
        <v>9.3215488041276003E-3</v>
      </c>
      <c r="E25" s="20"/>
      <c r="F25" s="2"/>
      <c r="G25" s="26"/>
      <c r="H25" s="29">
        <v>44777</v>
      </c>
      <c r="I25" s="71">
        <v>3.1019999999999999</v>
      </c>
      <c r="J25" s="72">
        <v>3.169</v>
      </c>
      <c r="K25" s="20"/>
      <c r="M25" s="26"/>
      <c r="N25" s="37">
        <f t="shared" si="0"/>
        <v>1.7008985879332455E-2</v>
      </c>
      <c r="O25" s="40">
        <f t="shared" si="1"/>
        <v>1.7008985879332455E-2</v>
      </c>
      <c r="P25" s="20"/>
      <c r="R25" s="26"/>
      <c r="S25" s="37">
        <f t="shared" si="2"/>
        <v>1.7008985879332455E-2</v>
      </c>
      <c r="T25" s="40">
        <f t="shared" si="3"/>
        <v>1.7008985879332455E-2</v>
      </c>
      <c r="U25" s="20"/>
      <c r="W25" s="26"/>
      <c r="X25" s="37">
        <f t="shared" si="4"/>
        <v>2.1598968407479102E-2</v>
      </c>
      <c r="Y25" s="40">
        <f t="shared" si="5"/>
        <v>2.1598968407479102E-2</v>
      </c>
      <c r="Z25" s="20"/>
      <c r="AB25" s="26"/>
      <c r="AC25" s="37">
        <f t="shared" si="6"/>
        <v>2.1598968407479102E-2</v>
      </c>
      <c r="AD25" s="40">
        <f t="shared" si="7"/>
        <v>2.1598968407479102E-2</v>
      </c>
      <c r="AE25" s="20"/>
      <c r="AG25" s="26"/>
      <c r="AH25" s="93">
        <f t="shared" si="8"/>
        <v>1.930397714340578E-2</v>
      </c>
      <c r="AI25" s="51">
        <f t="shared" si="9"/>
        <v>1.930397714340578E-2</v>
      </c>
      <c r="AJ25" s="20"/>
      <c r="AL25" s="26"/>
      <c r="AM25" s="93">
        <f t="shared" si="10"/>
        <v>1.930397714340578E-2</v>
      </c>
      <c r="AN25" s="51">
        <f t="shared" si="11"/>
        <v>1.930397714340578E-2</v>
      </c>
      <c r="AO25" s="20"/>
    </row>
    <row r="26" spans="2:41" x14ac:dyDescent="0.3">
      <c r="B26" s="26"/>
      <c r="C26" s="18" t="s">
        <v>13</v>
      </c>
      <c r="D26" s="77">
        <f>(AN42-D24)/D25</f>
        <v>-1.6607102872714918</v>
      </c>
      <c r="E26" s="20"/>
      <c r="F26" s="2"/>
      <c r="G26" s="26"/>
      <c r="H26" s="29">
        <v>44776</v>
      </c>
      <c r="I26" s="71">
        <v>3.1379999999999999</v>
      </c>
      <c r="J26" s="72">
        <v>3.1160000000000001</v>
      </c>
      <c r="K26" s="20"/>
      <c r="M26" s="26"/>
      <c r="N26" s="37">
        <f t="shared" si="0"/>
        <v>4.2838018741633239E-2</v>
      </c>
      <c r="O26" s="40">
        <f t="shared" si="1"/>
        <v>4.2838018741633239E-2</v>
      </c>
      <c r="P26" s="20"/>
      <c r="R26" s="26"/>
      <c r="S26" s="37">
        <f t="shared" si="2"/>
        <v>4.2838018741633239E-2</v>
      </c>
      <c r="T26" s="40">
        <f t="shared" si="3"/>
        <v>4.2838018741633239E-2</v>
      </c>
      <c r="U26" s="20"/>
      <c r="W26" s="26"/>
      <c r="X26" s="37">
        <f t="shared" si="4"/>
        <v>-7.0108349267048436E-3</v>
      </c>
      <c r="Y26" s="40">
        <f t="shared" si="5"/>
        <v>-7.0108349267048436E-3</v>
      </c>
      <c r="Z26" s="20"/>
      <c r="AB26" s="26"/>
      <c r="AC26" s="37">
        <f t="shared" si="6"/>
        <v>7.0108349267048436E-3</v>
      </c>
      <c r="AD26" s="40">
        <f t="shared" si="7"/>
        <v>7.0108349267048436E-3</v>
      </c>
      <c r="AE26" s="20"/>
      <c r="AG26" s="26"/>
      <c r="AH26" s="93">
        <f t="shared" si="8"/>
        <v>1.7913591907464197E-2</v>
      </c>
      <c r="AI26" s="51">
        <f t="shared" si="9"/>
        <v>1.7913591907464197E-2</v>
      </c>
      <c r="AJ26" s="20"/>
      <c r="AL26" s="26"/>
      <c r="AM26" s="93">
        <f t="shared" si="10"/>
        <v>2.4924426834169042E-2</v>
      </c>
      <c r="AN26" s="51">
        <f t="shared" si="11"/>
        <v>2.4924426834169042E-2</v>
      </c>
      <c r="AO26" s="20"/>
    </row>
    <row r="27" spans="2:41" x14ac:dyDescent="0.3">
      <c r="B27" s="27"/>
      <c r="C27" s="21"/>
      <c r="D27" s="21"/>
      <c r="E27" s="22"/>
      <c r="F27" s="2"/>
      <c r="G27" s="26"/>
      <c r="H27" s="29">
        <v>44775</v>
      </c>
      <c r="I27" s="71">
        <v>3.0680000000000001</v>
      </c>
      <c r="J27" s="72">
        <v>2.988</v>
      </c>
      <c r="K27" s="20"/>
      <c r="M27" s="26"/>
      <c r="N27" s="37">
        <f t="shared" si="0"/>
        <v>-4.6889952153109989E-2</v>
      </c>
      <c r="O27" s="40">
        <f t="shared" si="1"/>
        <v>-4.6889952153109989E-2</v>
      </c>
      <c r="P27" s="20"/>
      <c r="R27" s="26"/>
      <c r="S27" s="37">
        <f t="shared" si="2"/>
        <v>4.6889952153109989E-2</v>
      </c>
      <c r="T27" s="40">
        <f t="shared" si="3"/>
        <v>4.6889952153109989E-2</v>
      </c>
      <c r="U27" s="20"/>
      <c r="W27" s="26"/>
      <c r="X27" s="37">
        <f t="shared" si="4"/>
        <v>-2.6075619295958301E-2</v>
      </c>
      <c r="Y27" s="40">
        <f t="shared" si="5"/>
        <v>-2.6075619295958301E-2</v>
      </c>
      <c r="Z27" s="20"/>
      <c r="AB27" s="26"/>
      <c r="AC27" s="37">
        <f t="shared" si="6"/>
        <v>2.6075619295958301E-2</v>
      </c>
      <c r="AD27" s="40">
        <f t="shared" si="7"/>
        <v>2.6075619295958301E-2</v>
      </c>
      <c r="AE27" s="20"/>
      <c r="AG27" s="26"/>
      <c r="AH27" s="93">
        <f t="shared" si="8"/>
        <v>-3.6482785724534145E-2</v>
      </c>
      <c r="AI27" s="51">
        <f t="shared" si="9"/>
        <v>-3.6482785724534145E-2</v>
      </c>
      <c r="AJ27" s="20"/>
      <c r="AL27" s="26"/>
      <c r="AM27" s="93">
        <f t="shared" si="10"/>
        <v>3.6482785724534145E-2</v>
      </c>
      <c r="AN27" s="51">
        <f t="shared" si="11"/>
        <v>3.6482785724534145E-2</v>
      </c>
      <c r="AO27" s="20"/>
    </row>
    <row r="28" spans="2:41" x14ac:dyDescent="0.3">
      <c r="F28" s="2"/>
      <c r="G28" s="26"/>
      <c r="H28" s="29">
        <v>44774</v>
      </c>
      <c r="I28" s="71">
        <v>3.0430000000000001</v>
      </c>
      <c r="J28" s="72">
        <v>3.1349999999999998</v>
      </c>
      <c r="K28" s="20"/>
      <c r="M28" s="26"/>
      <c r="N28" s="37">
        <f t="shared" si="0"/>
        <v>1.85185185185185E-2</v>
      </c>
      <c r="O28" s="40">
        <f t="shared" si="1"/>
        <v>1.85185185185185E-2</v>
      </c>
      <c r="P28" s="20"/>
      <c r="R28" s="26"/>
      <c r="S28" s="37">
        <f t="shared" si="2"/>
        <v>1.85185185185185E-2</v>
      </c>
      <c r="T28" s="40">
        <f t="shared" si="3"/>
        <v>1.85185185185185E-2</v>
      </c>
      <c r="U28" s="20"/>
      <c r="W28" s="26"/>
      <c r="X28" s="37">
        <f t="shared" si="4"/>
        <v>3.02333223792309E-2</v>
      </c>
      <c r="Y28" s="40">
        <f t="shared" si="5"/>
        <v>3.02333223792309E-2</v>
      </c>
      <c r="Z28" s="20"/>
      <c r="AB28" s="26"/>
      <c r="AC28" s="37">
        <f t="shared" si="6"/>
        <v>3.02333223792309E-2</v>
      </c>
      <c r="AD28" s="40">
        <f t="shared" si="7"/>
        <v>3.02333223792309E-2</v>
      </c>
      <c r="AE28" s="20"/>
      <c r="AG28" s="26"/>
      <c r="AH28" s="93">
        <f t="shared" si="8"/>
        <v>2.43759204488747E-2</v>
      </c>
      <c r="AI28" s="51">
        <f t="shared" si="9"/>
        <v>2.43759204488747E-2</v>
      </c>
      <c r="AJ28" s="20"/>
      <c r="AL28" s="26"/>
      <c r="AM28" s="93">
        <f t="shared" si="10"/>
        <v>2.43759204488747E-2</v>
      </c>
      <c r="AN28" s="51">
        <f t="shared" si="11"/>
        <v>2.43759204488747E-2</v>
      </c>
      <c r="AO28" s="20"/>
    </row>
    <row r="29" spans="2:41" x14ac:dyDescent="0.3">
      <c r="G29" s="26"/>
      <c r="H29" s="29">
        <v>44771</v>
      </c>
      <c r="I29" s="71">
        <v>3.1040000000000001</v>
      </c>
      <c r="J29" s="72">
        <v>3.0779999999999998</v>
      </c>
      <c r="K29" s="20"/>
      <c r="M29" s="26"/>
      <c r="N29" s="37">
        <f t="shared" si="0"/>
        <v>-4.9706699598641567E-2</v>
      </c>
      <c r="O29" s="40">
        <f t="shared" si="1"/>
        <v>-4.9706699598641567E-2</v>
      </c>
      <c r="P29" s="20"/>
      <c r="R29" s="26"/>
      <c r="S29" s="37">
        <f t="shared" si="2"/>
        <v>4.9706699598641567E-2</v>
      </c>
      <c r="T29" s="40">
        <f t="shared" si="3"/>
        <v>4.9706699598641567E-2</v>
      </c>
      <c r="U29" s="20"/>
      <c r="W29" s="26"/>
      <c r="X29" s="37">
        <f t="shared" si="4"/>
        <v>-8.376288659793894E-3</v>
      </c>
      <c r="Y29" s="40">
        <f t="shared" si="5"/>
        <v>-8.376288659793894E-3</v>
      </c>
      <c r="Z29" s="20"/>
      <c r="AB29" s="26"/>
      <c r="AC29" s="37">
        <f t="shared" si="6"/>
        <v>8.376288659793894E-3</v>
      </c>
      <c r="AD29" s="40">
        <f t="shared" si="7"/>
        <v>8.376288659793894E-3</v>
      </c>
      <c r="AE29" s="20"/>
      <c r="AG29" s="26"/>
      <c r="AH29" s="93">
        <f t="shared" si="8"/>
        <v>-2.9041494129217731E-2</v>
      </c>
      <c r="AI29" s="51">
        <f t="shared" si="9"/>
        <v>-2.9041494129217731E-2</v>
      </c>
      <c r="AJ29" s="20"/>
      <c r="AL29" s="26"/>
      <c r="AM29" s="93">
        <f t="shared" si="10"/>
        <v>2.9041494129217731E-2</v>
      </c>
      <c r="AN29" s="51">
        <f t="shared" si="11"/>
        <v>2.9041494129217731E-2</v>
      </c>
      <c r="AO29" s="20"/>
    </row>
    <row r="30" spans="2:41" x14ac:dyDescent="0.3">
      <c r="G30" s="26"/>
      <c r="H30" s="29">
        <v>44770</v>
      </c>
      <c r="I30" s="71">
        <v>3.2330000000000001</v>
      </c>
      <c r="J30" s="72">
        <v>3.2389999999999999</v>
      </c>
      <c r="K30" s="20"/>
      <c r="M30" s="26"/>
      <c r="N30" s="37">
        <f t="shared" si="0"/>
        <v>-1.7591750075826591E-2</v>
      </c>
      <c r="O30" s="40">
        <f t="shared" si="1"/>
        <v>-1.7591750075826591E-2</v>
      </c>
      <c r="P30" s="20"/>
      <c r="R30" s="26"/>
      <c r="S30" s="37">
        <f t="shared" si="2"/>
        <v>1.7591750075826591E-2</v>
      </c>
      <c r="T30" s="40">
        <f t="shared" si="3"/>
        <v>1.7591750075826591E-2</v>
      </c>
      <c r="U30" s="20"/>
      <c r="W30" s="26"/>
      <c r="X30" s="37">
        <f t="shared" si="4"/>
        <v>1.8558614290132332E-3</v>
      </c>
      <c r="Y30" s="40">
        <f t="shared" si="5"/>
        <v>1.8558614290132332E-3</v>
      </c>
      <c r="Z30" s="20"/>
      <c r="AB30" s="26"/>
      <c r="AC30" s="37">
        <f t="shared" si="6"/>
        <v>1.8558614290132332E-3</v>
      </c>
      <c r="AD30" s="40">
        <f t="shared" si="7"/>
        <v>1.8558614290132332E-3</v>
      </c>
      <c r="AE30" s="20"/>
      <c r="AG30" s="26"/>
      <c r="AH30" s="93">
        <f t="shared" si="8"/>
        <v>-7.8679443234066782E-3</v>
      </c>
      <c r="AI30" s="51">
        <f t="shared" si="9"/>
        <v>-7.8679443234066782E-3</v>
      </c>
      <c r="AJ30" s="20"/>
      <c r="AL30" s="26"/>
      <c r="AM30" s="93">
        <f t="shared" si="10"/>
        <v>9.7238057524199131E-3</v>
      </c>
      <c r="AN30" s="51">
        <f t="shared" si="11"/>
        <v>9.7238057524199131E-3</v>
      </c>
      <c r="AO30" s="20"/>
    </row>
    <row r="31" spans="2:41" x14ac:dyDescent="0.3">
      <c r="G31" s="26"/>
      <c r="H31" s="29">
        <v>44769</v>
      </c>
      <c r="I31" s="71">
        <v>3.3660000000000001</v>
      </c>
      <c r="J31" s="72">
        <v>3.2970000000000002</v>
      </c>
      <c r="K31" s="20"/>
      <c r="M31" s="26"/>
      <c r="N31" s="37">
        <f t="shared" si="0"/>
        <v>-2.2821576763485465E-2</v>
      </c>
      <c r="O31" s="40">
        <f t="shared" si="1"/>
        <v>-2.2821576763485465E-2</v>
      </c>
      <c r="P31" s="20"/>
      <c r="R31" s="26"/>
      <c r="S31" s="37">
        <f t="shared" si="2"/>
        <v>2.2821576763485465E-2</v>
      </c>
      <c r="T31" s="40">
        <f t="shared" si="3"/>
        <v>2.2821576763485465E-2</v>
      </c>
      <c r="U31" s="20"/>
      <c r="W31" s="26"/>
      <c r="X31" s="37">
        <f t="shared" si="4"/>
        <v>-2.0499108734402836E-2</v>
      </c>
      <c r="Y31" s="40">
        <f t="shared" si="5"/>
        <v>-2.0499108734402836E-2</v>
      </c>
      <c r="Z31" s="20"/>
      <c r="AB31" s="26"/>
      <c r="AC31" s="37">
        <f t="shared" si="6"/>
        <v>2.0499108734402836E-2</v>
      </c>
      <c r="AD31" s="40">
        <f t="shared" si="7"/>
        <v>2.0499108734402836E-2</v>
      </c>
      <c r="AE31" s="20"/>
      <c r="AG31" s="26"/>
      <c r="AH31" s="93">
        <f t="shared" si="8"/>
        <v>-2.1660342748944149E-2</v>
      </c>
      <c r="AI31" s="51">
        <f t="shared" si="9"/>
        <v>-2.1660342748944149E-2</v>
      </c>
      <c r="AJ31" s="20"/>
      <c r="AL31" s="26"/>
      <c r="AM31" s="93">
        <f t="shared" si="10"/>
        <v>2.1660342748944149E-2</v>
      </c>
      <c r="AN31" s="51">
        <f t="shared" si="11"/>
        <v>2.1660342748944149E-2</v>
      </c>
      <c r="AO31" s="20"/>
    </row>
    <row r="32" spans="2:41" x14ac:dyDescent="0.3">
      <c r="B32" s="2"/>
      <c r="C32" s="2"/>
      <c r="D32" s="2"/>
      <c r="E32" s="2"/>
      <c r="G32" s="26"/>
      <c r="H32" s="29">
        <v>44768</v>
      </c>
      <c r="I32" s="71">
        <v>3.3690000000000002</v>
      </c>
      <c r="J32" s="72">
        <v>3.3740000000000001</v>
      </c>
      <c r="K32" s="20"/>
      <c r="M32" s="26"/>
      <c r="N32" s="37">
        <f t="shared" si="0"/>
        <v>2.0790020790021138E-3</v>
      </c>
      <c r="O32" s="40">
        <f t="shared" si="1"/>
        <v>2.0790020790021138E-3</v>
      </c>
      <c r="P32" s="20"/>
      <c r="R32" s="26"/>
      <c r="S32" s="37">
        <f t="shared" si="2"/>
        <v>2.0790020790021138E-3</v>
      </c>
      <c r="T32" s="40">
        <f t="shared" si="3"/>
        <v>2.0790020790021138E-3</v>
      </c>
      <c r="U32" s="20"/>
      <c r="W32" s="26"/>
      <c r="X32" s="37">
        <f t="shared" si="4"/>
        <v>1.484119916889253E-3</v>
      </c>
      <c r="Y32" s="40">
        <f t="shared" si="5"/>
        <v>1.484119916889253E-3</v>
      </c>
      <c r="Z32" s="20"/>
      <c r="AB32" s="26"/>
      <c r="AC32" s="37">
        <f t="shared" si="6"/>
        <v>1.484119916889253E-3</v>
      </c>
      <c r="AD32" s="40">
        <f t="shared" si="7"/>
        <v>1.484119916889253E-3</v>
      </c>
      <c r="AE32" s="20"/>
      <c r="AG32" s="26"/>
      <c r="AH32" s="93">
        <f t="shared" si="8"/>
        <v>1.7815609979456833E-3</v>
      </c>
      <c r="AI32" s="51">
        <f t="shared" si="9"/>
        <v>1.7815609979456833E-3</v>
      </c>
      <c r="AJ32" s="20"/>
      <c r="AL32" s="26"/>
      <c r="AM32" s="93">
        <f t="shared" si="10"/>
        <v>1.7815609979456833E-3</v>
      </c>
      <c r="AN32" s="51">
        <f t="shared" si="11"/>
        <v>1.7815609979456833E-3</v>
      </c>
      <c r="AO32" s="20"/>
    </row>
    <row r="33" spans="7:41" x14ac:dyDescent="0.3">
      <c r="G33" s="26"/>
      <c r="H33" s="29">
        <v>44767</v>
      </c>
      <c r="I33" s="71">
        <v>3.331</v>
      </c>
      <c r="J33" s="72">
        <v>3.367</v>
      </c>
      <c r="K33" s="20"/>
      <c r="M33" s="26"/>
      <c r="N33" s="37">
        <f t="shared" si="0"/>
        <v>-2.7159780410286005E-2</v>
      </c>
      <c r="O33" s="40">
        <f t="shared" si="1"/>
        <v>-2.7159780410286005E-2</v>
      </c>
      <c r="P33" s="20"/>
      <c r="R33" s="26"/>
      <c r="S33" s="37">
        <f t="shared" si="2"/>
        <v>2.7159780410286005E-2</v>
      </c>
      <c r="T33" s="40">
        <f t="shared" si="3"/>
        <v>2.7159780410286005E-2</v>
      </c>
      <c r="U33" s="20"/>
      <c r="W33" s="26"/>
      <c r="X33" s="37">
        <f t="shared" si="4"/>
        <v>1.0807565295707004E-2</v>
      </c>
      <c r="Y33" s="40">
        <f t="shared" si="5"/>
        <v>1.0807565295707004E-2</v>
      </c>
      <c r="Z33" s="20"/>
      <c r="AB33" s="26"/>
      <c r="AC33" s="37">
        <f t="shared" si="6"/>
        <v>1.0807565295707004E-2</v>
      </c>
      <c r="AD33" s="40">
        <f t="shared" si="7"/>
        <v>1.0807565295707004E-2</v>
      </c>
      <c r="AE33" s="20"/>
      <c r="AG33" s="26"/>
      <c r="AH33" s="93">
        <f t="shared" si="8"/>
        <v>-8.1761075572895012E-3</v>
      </c>
      <c r="AI33" s="51">
        <f t="shared" si="9"/>
        <v>-8.1761075572895012E-3</v>
      </c>
      <c r="AJ33" s="20"/>
      <c r="AL33" s="26"/>
      <c r="AM33" s="93">
        <f t="shared" si="10"/>
        <v>1.8983672852996503E-2</v>
      </c>
      <c r="AN33" s="51">
        <f t="shared" si="11"/>
        <v>1.8983672852996503E-2</v>
      </c>
      <c r="AO33" s="20"/>
    </row>
    <row r="34" spans="7:41" x14ac:dyDescent="0.3">
      <c r="G34" s="26"/>
      <c r="H34" s="29">
        <v>44764</v>
      </c>
      <c r="I34" s="71">
        <v>3.4780000000000002</v>
      </c>
      <c r="J34" s="72">
        <v>3.4609999999999999</v>
      </c>
      <c r="K34" s="20"/>
      <c r="M34" s="26"/>
      <c r="N34" s="37">
        <f t="shared" si="0"/>
        <v>-3.0532212885154061E-2</v>
      </c>
      <c r="O34" s="40">
        <f t="shared" si="1"/>
        <v>-3.0532212885154061E-2</v>
      </c>
      <c r="P34" s="20"/>
      <c r="R34" s="26"/>
      <c r="S34" s="37">
        <f t="shared" si="2"/>
        <v>3.0532212885154061E-2</v>
      </c>
      <c r="T34" s="40">
        <f t="shared" si="3"/>
        <v>3.0532212885154061E-2</v>
      </c>
      <c r="U34" s="20"/>
      <c r="W34" s="26"/>
      <c r="X34" s="37">
        <f t="shared" si="4"/>
        <v>-4.8878665899943496E-3</v>
      </c>
      <c r="Y34" s="40">
        <f t="shared" si="5"/>
        <v>-4.8878665899943496E-3</v>
      </c>
      <c r="Z34" s="20"/>
      <c r="AB34" s="26"/>
      <c r="AC34" s="37">
        <f t="shared" si="6"/>
        <v>4.8878665899943496E-3</v>
      </c>
      <c r="AD34" s="40">
        <f t="shared" si="7"/>
        <v>4.8878665899943496E-3</v>
      </c>
      <c r="AE34" s="20"/>
      <c r="AG34" s="26"/>
      <c r="AH34" s="93">
        <f t="shared" si="8"/>
        <v>-1.7710039737574207E-2</v>
      </c>
      <c r="AI34" s="51">
        <f t="shared" si="9"/>
        <v>-1.7710039737574207E-2</v>
      </c>
      <c r="AJ34" s="20"/>
      <c r="AL34" s="26"/>
      <c r="AM34" s="93">
        <f t="shared" si="10"/>
        <v>1.7710039737574207E-2</v>
      </c>
      <c r="AN34" s="51">
        <f t="shared" si="11"/>
        <v>1.7710039737574207E-2</v>
      </c>
      <c r="AO34" s="20"/>
    </row>
    <row r="35" spans="7:41" x14ac:dyDescent="0.3">
      <c r="G35" s="26"/>
      <c r="H35" s="29">
        <v>44763</v>
      </c>
      <c r="I35" s="71">
        <v>3.585</v>
      </c>
      <c r="J35" s="72">
        <v>3.57</v>
      </c>
      <c r="K35" s="20"/>
      <c r="M35" s="26"/>
      <c r="N35" s="37">
        <f t="shared" si="0"/>
        <v>-2.2358859698155416E-3</v>
      </c>
      <c r="O35" s="40">
        <f t="shared" si="1"/>
        <v>-2.2358859698155416E-3</v>
      </c>
      <c r="P35" s="20"/>
      <c r="R35" s="26"/>
      <c r="S35" s="37">
        <f t="shared" si="2"/>
        <v>2.2358859698155416E-3</v>
      </c>
      <c r="T35" s="40">
        <f t="shared" si="3"/>
        <v>2.2358859698155416E-3</v>
      </c>
      <c r="U35" s="20"/>
      <c r="W35" s="26"/>
      <c r="X35" s="37">
        <f t="shared" si="4"/>
        <v>-4.1841004184100762E-3</v>
      </c>
      <c r="Y35" s="40">
        <f t="shared" si="5"/>
        <v>-4.1841004184100762E-3</v>
      </c>
      <c r="Z35" s="20"/>
      <c r="AB35" s="26"/>
      <c r="AC35" s="37">
        <f t="shared" si="6"/>
        <v>4.1841004184100762E-3</v>
      </c>
      <c r="AD35" s="40">
        <f t="shared" si="7"/>
        <v>4.1841004184100762E-3</v>
      </c>
      <c r="AE35" s="20"/>
      <c r="AG35" s="26"/>
      <c r="AH35" s="93">
        <f t="shared" si="8"/>
        <v>-3.2099931941128087E-3</v>
      </c>
      <c r="AI35" s="51">
        <f t="shared" si="9"/>
        <v>-3.2099931941128087E-3</v>
      </c>
      <c r="AJ35" s="20"/>
      <c r="AL35" s="26"/>
      <c r="AM35" s="93">
        <f t="shared" si="10"/>
        <v>3.2099931941128087E-3</v>
      </c>
      <c r="AN35" s="51">
        <f t="shared" si="11"/>
        <v>3.2099931941128087E-3</v>
      </c>
      <c r="AO35" s="20"/>
    </row>
    <row r="36" spans="7:41" x14ac:dyDescent="0.3">
      <c r="G36" s="26"/>
      <c r="H36" s="29">
        <v>44762</v>
      </c>
      <c r="I36" s="71">
        <v>3.577</v>
      </c>
      <c r="J36" s="72">
        <v>3.5779999999999998</v>
      </c>
      <c r="K36" s="20"/>
      <c r="M36" s="26"/>
      <c r="N36" s="44">
        <f t="shared" si="0"/>
        <v>7.0363073459048442E-3</v>
      </c>
      <c r="O36" s="47">
        <f t="shared" si="1"/>
        <v>7.0363073459048442E-3</v>
      </c>
      <c r="P36" s="20"/>
      <c r="Q36" s="3"/>
      <c r="R36" s="26"/>
      <c r="S36" s="44">
        <f t="shared" si="2"/>
        <v>7.0363073459048442E-3</v>
      </c>
      <c r="T36" s="47">
        <f t="shared" si="3"/>
        <v>7.0363073459048442E-3</v>
      </c>
      <c r="U36" s="20"/>
      <c r="W36" s="17"/>
      <c r="X36" s="44">
        <f t="shared" si="4"/>
        <v>2.7956388034662842E-4</v>
      </c>
      <c r="Y36" s="47">
        <f t="shared" si="5"/>
        <v>2.7956388034662842E-4</v>
      </c>
      <c r="Z36" s="17"/>
      <c r="AA36" s="3"/>
      <c r="AB36" s="17"/>
      <c r="AC36" s="44">
        <f t="shared" si="6"/>
        <v>2.7956388034662842E-4</v>
      </c>
      <c r="AD36" s="47">
        <f t="shared" si="7"/>
        <v>2.7956388034662842E-4</v>
      </c>
      <c r="AE36" s="17"/>
      <c r="AF36" s="3"/>
      <c r="AG36" s="17"/>
      <c r="AH36" s="52">
        <f t="shared" si="8"/>
        <v>3.6579356131257361E-3</v>
      </c>
      <c r="AI36" s="55">
        <f t="shared" si="9"/>
        <v>3.6579356131257361E-3</v>
      </c>
      <c r="AJ36" s="17"/>
      <c r="AK36" s="3"/>
      <c r="AL36" s="17"/>
      <c r="AM36" s="52">
        <f t="shared" si="10"/>
        <v>3.6579356131257361E-3</v>
      </c>
      <c r="AN36" s="55">
        <f t="shared" si="11"/>
        <v>3.6579356131257361E-3</v>
      </c>
      <c r="AO36" s="17"/>
    </row>
    <row r="37" spans="7:41" x14ac:dyDescent="0.3">
      <c r="G37" s="26"/>
      <c r="H37" s="58">
        <v>44761</v>
      </c>
      <c r="I37" s="73">
        <v>3.528</v>
      </c>
      <c r="J37" s="74">
        <v>3.5529999999999999</v>
      </c>
      <c r="K37" s="20"/>
      <c r="M37" s="27"/>
      <c r="N37" s="21"/>
      <c r="O37" s="21"/>
      <c r="P37" s="22"/>
      <c r="R37" s="27"/>
      <c r="S37" s="21"/>
      <c r="T37" s="21"/>
      <c r="U37" s="22"/>
      <c r="W37" s="27"/>
      <c r="X37" s="21"/>
      <c r="Y37" s="21"/>
      <c r="Z37" s="22"/>
      <c r="AB37" s="27"/>
      <c r="AC37" s="21"/>
      <c r="AD37" s="21"/>
      <c r="AE37" s="22"/>
      <c r="AG37" s="27"/>
      <c r="AH37" s="21"/>
      <c r="AI37" s="21"/>
      <c r="AJ37" s="22"/>
      <c r="AL37" s="27"/>
      <c r="AM37" s="21"/>
      <c r="AN37" s="21"/>
      <c r="AO37" s="22"/>
    </row>
    <row r="38" spans="7:41" x14ac:dyDescent="0.3">
      <c r="G38" s="27"/>
      <c r="H38" s="32"/>
      <c r="I38" s="92"/>
      <c r="J38" s="92"/>
      <c r="K38" s="22"/>
    </row>
    <row r="39" spans="7:41" x14ac:dyDescent="0.3">
      <c r="H39" s="28"/>
      <c r="M39" s="23"/>
      <c r="N39" s="24"/>
      <c r="O39" s="24"/>
      <c r="P39" s="25"/>
      <c r="R39" s="23"/>
      <c r="S39" s="24"/>
      <c r="T39" s="24"/>
      <c r="U39" s="25"/>
      <c r="W39" s="23"/>
      <c r="X39" s="24"/>
      <c r="Y39" s="24"/>
      <c r="Z39" s="25"/>
      <c r="AB39" s="23"/>
      <c r="AC39" s="24"/>
      <c r="AD39" s="24"/>
      <c r="AE39" s="25"/>
      <c r="AG39" s="23"/>
      <c r="AH39" s="24"/>
      <c r="AI39" s="24"/>
      <c r="AJ39" s="25"/>
      <c r="AL39" s="23"/>
      <c r="AM39" s="24"/>
      <c r="AN39" s="24"/>
      <c r="AO39" s="25"/>
    </row>
    <row r="40" spans="7:41" ht="18" x14ac:dyDescent="0.35">
      <c r="H40" s="28"/>
      <c r="M40" s="26"/>
      <c r="N40" s="211" t="s">
        <v>74</v>
      </c>
      <c r="O40" s="213"/>
      <c r="P40" s="20"/>
      <c r="R40" s="26"/>
      <c r="S40" s="214" t="s">
        <v>75</v>
      </c>
      <c r="T40" s="216"/>
      <c r="U40" s="20"/>
      <c r="W40" s="26"/>
      <c r="X40" s="211" t="s">
        <v>70</v>
      </c>
      <c r="Y40" s="213"/>
      <c r="Z40" s="20"/>
      <c r="AB40" s="26"/>
      <c r="AC40" s="214" t="s">
        <v>71</v>
      </c>
      <c r="AD40" s="216"/>
      <c r="AE40" s="20"/>
      <c r="AG40" s="26"/>
      <c r="AH40" s="211" t="s">
        <v>180</v>
      </c>
      <c r="AI40" s="213"/>
      <c r="AJ40" s="20"/>
      <c r="AL40" s="26"/>
      <c r="AM40" s="214" t="s">
        <v>181</v>
      </c>
      <c r="AN40" s="216"/>
      <c r="AO40" s="20"/>
    </row>
    <row r="41" spans="7:41" x14ac:dyDescent="0.3">
      <c r="H41" s="28"/>
      <c r="M41" s="26"/>
      <c r="N41" s="33" t="s">
        <v>65</v>
      </c>
      <c r="O41" s="36" t="s">
        <v>9</v>
      </c>
      <c r="P41" s="20"/>
      <c r="R41" s="26"/>
      <c r="S41" s="56" t="s">
        <v>65</v>
      </c>
      <c r="T41" s="36" t="s">
        <v>9</v>
      </c>
      <c r="U41" s="20"/>
      <c r="W41" s="26"/>
      <c r="X41" s="33" t="s">
        <v>65</v>
      </c>
      <c r="Y41" s="36" t="s">
        <v>9</v>
      </c>
      <c r="Z41" s="20"/>
      <c r="AB41" s="26"/>
      <c r="AC41" s="56" t="s">
        <v>65</v>
      </c>
      <c r="AD41" s="36" t="s">
        <v>9</v>
      </c>
      <c r="AE41" s="20"/>
      <c r="AG41" s="26"/>
      <c r="AH41" s="56" t="s">
        <v>65</v>
      </c>
      <c r="AI41" s="36" t="s">
        <v>9</v>
      </c>
      <c r="AJ41" s="20"/>
      <c r="AL41" s="26"/>
      <c r="AM41" s="56" t="s">
        <v>65</v>
      </c>
      <c r="AN41" s="36" t="s">
        <v>9</v>
      </c>
      <c r="AO41" s="20"/>
    </row>
    <row r="42" spans="7:41" x14ac:dyDescent="0.3">
      <c r="H42" s="28"/>
      <c r="M42" s="26"/>
      <c r="N42" s="44">
        <f>IF(OR(D9="",J7=""),"",(D9-J7)/J7)</f>
        <v>-8.2530949105905636E-4</v>
      </c>
      <c r="O42" s="55">
        <f>AVERAGE(N42:N42)</f>
        <v>-8.2530949105905636E-4</v>
      </c>
      <c r="P42" s="20"/>
      <c r="R42" s="26"/>
      <c r="S42" s="41">
        <f>IFERROR(SQRT((N42)^2),"")</f>
        <v>8.2530949105905636E-4</v>
      </c>
      <c r="T42" s="54">
        <f>AVERAGE(S42:S42)</f>
        <v>8.2530949105905636E-4</v>
      </c>
      <c r="U42" s="20"/>
      <c r="W42" s="26"/>
      <c r="X42" s="44">
        <f>IFERROR((D9-I6)/I6,"")</f>
        <v>4.4247787610619503E-3</v>
      </c>
      <c r="Y42" s="55">
        <f>AVERAGE(X42:X42)</f>
        <v>4.4247787610619503E-3</v>
      </c>
      <c r="Z42" s="20"/>
      <c r="AB42" s="26"/>
      <c r="AC42" s="41">
        <f>IFERROR(SQRT((X42)^2),"")</f>
        <v>4.4247787610619503E-3</v>
      </c>
      <c r="AD42" s="66">
        <f>AVERAGE(AC42:AC42)</f>
        <v>4.4247787610619503E-3</v>
      </c>
      <c r="AE42" s="20"/>
      <c r="AG42" s="26"/>
      <c r="AH42" s="41">
        <f>AVERAGE(N42,X42)</f>
        <v>1.7997346350014469E-3</v>
      </c>
      <c r="AI42" s="66">
        <f>AVERAGE(AH42:AH42)</f>
        <v>1.7997346350014469E-3</v>
      </c>
      <c r="AJ42" s="20"/>
      <c r="AL42" s="26"/>
      <c r="AM42" s="41">
        <f>IFERROR(SQRT((AH42)^2),"")</f>
        <v>1.7997346350014469E-3</v>
      </c>
      <c r="AN42" s="66">
        <f>AVERAGE(AM42:AM42)</f>
        <v>1.7997346350014469E-3</v>
      </c>
      <c r="AO42" s="20"/>
    </row>
    <row r="43" spans="7:41" x14ac:dyDescent="0.3">
      <c r="H43" s="28"/>
      <c r="M43" s="27"/>
      <c r="N43" s="21"/>
      <c r="O43" s="21"/>
      <c r="P43" s="22"/>
      <c r="R43" s="27"/>
      <c r="S43" s="21"/>
      <c r="T43" s="21"/>
      <c r="U43" s="22"/>
      <c r="W43" s="27"/>
      <c r="X43" s="21"/>
      <c r="Y43" s="21"/>
      <c r="Z43" s="22"/>
      <c r="AB43" s="27"/>
      <c r="AC43" s="21"/>
      <c r="AD43" s="21"/>
      <c r="AE43" s="22"/>
      <c r="AG43" s="27"/>
      <c r="AH43" s="21"/>
      <c r="AI43" s="21"/>
      <c r="AJ43" s="22"/>
      <c r="AL43" s="27"/>
      <c r="AM43" s="21"/>
      <c r="AN43" s="21"/>
      <c r="AO43" s="22"/>
    </row>
    <row r="44" spans="7:41" x14ac:dyDescent="0.3">
      <c r="H44" s="28"/>
    </row>
    <row r="45" spans="7:41" x14ac:dyDescent="0.3">
      <c r="H45" s="28"/>
    </row>
    <row r="46" spans="7:41" x14ac:dyDescent="0.3">
      <c r="H46" s="28"/>
    </row>
    <row r="47" spans="7:41" x14ac:dyDescent="0.3">
      <c r="H47" s="28"/>
    </row>
    <row r="48" spans="7:41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20">
    <mergeCell ref="C12:D12"/>
    <mergeCell ref="B2:E3"/>
    <mergeCell ref="H3:J3"/>
    <mergeCell ref="N3:O3"/>
    <mergeCell ref="S3:T3"/>
    <mergeCell ref="AH3:AI3"/>
    <mergeCell ref="AM3:AN3"/>
    <mergeCell ref="I4:J4"/>
    <mergeCell ref="C7:D7"/>
    <mergeCell ref="C11:D11"/>
    <mergeCell ref="X3:Y3"/>
    <mergeCell ref="AC3:AD3"/>
    <mergeCell ref="AH40:AI40"/>
    <mergeCell ref="AM40:AN40"/>
    <mergeCell ref="C17:D17"/>
    <mergeCell ref="C22:D22"/>
    <mergeCell ref="N40:O40"/>
    <mergeCell ref="S40:T40"/>
    <mergeCell ref="X40:Y40"/>
    <mergeCell ref="AC40:AD40"/>
  </mergeCells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8AF7E-0DF5-4EDA-BDFB-D93FAF30322A}">
  <sheetPr codeName="Sheet14"/>
  <dimension ref="B2:AO160"/>
  <sheetViews>
    <sheetView showGridLines="0" topLeftCell="AB7" workbookViewId="0">
      <selection activeCell="J32" sqref="J32"/>
    </sheetView>
  </sheetViews>
  <sheetFormatPr defaultRowHeight="14.4" x14ac:dyDescent="0.3"/>
  <cols>
    <col min="1" max="2" width="2.88671875" customWidth="1"/>
    <col min="3" max="4" width="15.44140625" customWidth="1"/>
    <col min="5" max="7" width="2.88671875" customWidth="1"/>
    <col min="8" max="10" width="16.6640625" customWidth="1"/>
    <col min="11" max="13" width="2.88671875" customWidth="1"/>
    <col min="14" max="15" width="34.6640625" customWidth="1"/>
    <col min="16" max="18" width="2.88671875" customWidth="1"/>
    <col min="19" max="20" width="34.6640625" customWidth="1"/>
    <col min="21" max="23" width="2.88671875" customWidth="1"/>
    <col min="24" max="25" width="34.6640625" customWidth="1"/>
    <col min="26" max="28" width="2.88671875" customWidth="1"/>
    <col min="29" max="30" width="34.6640625" customWidth="1"/>
    <col min="31" max="33" width="2.88671875" customWidth="1"/>
    <col min="34" max="35" width="34.6640625" customWidth="1"/>
    <col min="36" max="38" width="2.88671875" customWidth="1"/>
    <col min="39" max="40" width="34.6640625" customWidth="1"/>
    <col min="41" max="42" width="2.88671875" customWidth="1"/>
  </cols>
  <sheetData>
    <row r="2" spans="2:41" x14ac:dyDescent="0.3">
      <c r="B2" s="128" t="str">
        <f>_xll.TR("SG10YT=RR","CF_Yield","CH=Fd RH=IN",C8)</f>
        <v>Updated at 12:09:14</v>
      </c>
      <c r="C2" s="129"/>
      <c r="D2" s="129"/>
      <c r="E2" s="130"/>
      <c r="F2" s="2"/>
      <c r="G2" s="23"/>
      <c r="H2" s="64" t="str">
        <f>_xll.RHistory("SG10YT=RR",".Timestamp;.Open;.Close","NBROWS:32 INTERVAL:1D",,"TSREPEAT:NO CH:Fd",H5)</f>
        <v>Updated at 12:09:16</v>
      </c>
      <c r="I2" s="24"/>
      <c r="J2" s="24"/>
      <c r="K2" s="25"/>
      <c r="M2" s="23"/>
      <c r="N2" s="24"/>
      <c r="O2" s="24"/>
      <c r="P2" s="25"/>
      <c r="R2" s="23"/>
      <c r="S2" s="24"/>
      <c r="T2" s="24"/>
      <c r="U2" s="25"/>
      <c r="W2" s="23"/>
      <c r="X2" s="24"/>
      <c r="Y2" s="24"/>
      <c r="Z2" s="25"/>
      <c r="AB2" s="23"/>
      <c r="AC2" s="24"/>
      <c r="AD2" s="24"/>
      <c r="AE2" s="25"/>
      <c r="AG2" s="23"/>
      <c r="AH2" s="24"/>
      <c r="AI2" s="24"/>
      <c r="AJ2" s="25"/>
      <c r="AL2" s="23"/>
      <c r="AM2" s="24"/>
      <c r="AN2" s="24"/>
      <c r="AO2" s="25"/>
    </row>
    <row r="3" spans="2:41" ht="18" x14ac:dyDescent="0.35">
      <c r="B3" s="219"/>
      <c r="C3" s="220"/>
      <c r="D3" s="220"/>
      <c r="E3" s="221"/>
      <c r="F3" s="2"/>
      <c r="G3" s="26"/>
      <c r="H3" s="211" t="s">
        <v>67</v>
      </c>
      <c r="I3" s="212"/>
      <c r="J3" s="213"/>
      <c r="K3" s="20"/>
      <c r="M3" s="26"/>
      <c r="N3" s="211" t="s">
        <v>72</v>
      </c>
      <c r="O3" s="213"/>
      <c r="P3" s="20"/>
      <c r="R3" s="26"/>
      <c r="S3" s="214" t="s">
        <v>73</v>
      </c>
      <c r="T3" s="216"/>
      <c r="U3" s="20"/>
      <c r="W3" s="26"/>
      <c r="X3" s="211" t="s">
        <v>68</v>
      </c>
      <c r="Y3" s="213"/>
      <c r="Z3" s="20"/>
      <c r="AB3" s="26"/>
      <c r="AC3" s="214" t="s">
        <v>69</v>
      </c>
      <c r="AD3" s="216"/>
      <c r="AE3" s="20"/>
      <c r="AG3" s="26"/>
      <c r="AH3" s="211" t="s">
        <v>31</v>
      </c>
      <c r="AI3" s="213"/>
      <c r="AJ3" s="20"/>
      <c r="AL3" s="26"/>
      <c r="AM3" s="214" t="s">
        <v>32</v>
      </c>
      <c r="AN3" s="216"/>
      <c r="AO3" s="20"/>
    </row>
    <row r="4" spans="2:41" x14ac:dyDescent="0.3">
      <c r="F4" s="2"/>
      <c r="G4" s="26"/>
      <c r="H4" s="27"/>
      <c r="I4" s="217" t="s">
        <v>66</v>
      </c>
      <c r="J4" s="218"/>
      <c r="K4" s="20"/>
      <c r="M4" s="26"/>
      <c r="N4" s="33" t="s">
        <v>66</v>
      </c>
      <c r="O4" s="36" t="s">
        <v>9</v>
      </c>
      <c r="P4" s="20"/>
      <c r="R4" s="26"/>
      <c r="S4" s="33" t="s">
        <v>66</v>
      </c>
      <c r="T4" s="36" t="s">
        <v>9</v>
      </c>
      <c r="U4" s="20"/>
      <c r="W4" s="26"/>
      <c r="X4" s="33" t="s">
        <v>66</v>
      </c>
      <c r="Y4" s="36" t="s">
        <v>9</v>
      </c>
      <c r="Z4" s="20"/>
      <c r="AB4" s="26"/>
      <c r="AC4" s="33" t="s">
        <v>66</v>
      </c>
      <c r="AD4" s="36" t="s">
        <v>9</v>
      </c>
      <c r="AE4" s="20"/>
      <c r="AG4" s="26"/>
      <c r="AH4" s="33" t="s">
        <v>66</v>
      </c>
      <c r="AI4" s="36" t="s">
        <v>9</v>
      </c>
      <c r="AJ4" s="20"/>
      <c r="AL4" s="26"/>
      <c r="AM4" s="33" t="s">
        <v>66</v>
      </c>
      <c r="AN4" s="36" t="s">
        <v>9</v>
      </c>
      <c r="AO4" s="20"/>
    </row>
    <row r="5" spans="2:41" hidden="1" x14ac:dyDescent="0.3">
      <c r="F5" s="2"/>
      <c r="G5" s="26"/>
      <c r="H5" s="26" t="s">
        <v>22</v>
      </c>
      <c r="I5" s="19" t="s">
        <v>62</v>
      </c>
      <c r="J5" s="20" t="s">
        <v>63</v>
      </c>
      <c r="K5" s="20"/>
      <c r="M5" s="26"/>
      <c r="N5" s="26"/>
      <c r="O5" s="17"/>
      <c r="P5" s="20"/>
      <c r="R5" s="26"/>
      <c r="S5" s="26"/>
      <c r="T5" s="17"/>
      <c r="U5" s="20"/>
      <c r="W5" s="26"/>
      <c r="X5" s="26"/>
      <c r="Y5" s="17"/>
      <c r="Z5" s="20"/>
      <c r="AB5" s="26"/>
      <c r="AC5" s="26"/>
      <c r="AD5" s="17"/>
      <c r="AE5" s="20"/>
      <c r="AG5" s="26"/>
      <c r="AH5" s="26"/>
      <c r="AI5" s="17"/>
      <c r="AJ5" s="20"/>
      <c r="AL5" s="26"/>
      <c r="AM5" s="26"/>
      <c r="AN5" s="17"/>
      <c r="AO5" s="20"/>
    </row>
    <row r="6" spans="2:41" x14ac:dyDescent="0.3">
      <c r="B6" s="23"/>
      <c r="C6" s="63"/>
      <c r="D6" s="24"/>
      <c r="E6" s="25"/>
      <c r="F6" s="2"/>
      <c r="G6" s="26"/>
      <c r="H6" s="108">
        <v>44804</v>
      </c>
      <c r="I6" s="71">
        <v>2.992</v>
      </c>
      <c r="J6" s="72">
        <v>2.9820000000000002</v>
      </c>
      <c r="K6" s="20"/>
      <c r="M6" s="26"/>
      <c r="N6" s="37">
        <f t="shared" ref="N6:N36" si="0">IF(OR(J6="",J7=""),"",(J6-J7)/J7)</f>
        <v>-2.6755852842809385E-3</v>
      </c>
      <c r="O6" s="40">
        <f t="shared" ref="O6:O36" si="1">AVERAGE(N6:N6)</f>
        <v>-2.6755852842809385E-3</v>
      </c>
      <c r="P6" s="20"/>
      <c r="R6" s="26"/>
      <c r="S6" s="37">
        <f t="shared" ref="S6:S36" si="2">IF(OR(J6="",J7=""),"",SQRT(((J6-J7)/J7)^2))</f>
        <v>2.6755852842809385E-3</v>
      </c>
      <c r="T6" s="40">
        <f t="shared" ref="T6:T36" si="3">AVERAGE(S6:S6)</f>
        <v>2.6755852842809385E-3</v>
      </c>
      <c r="U6" s="20"/>
      <c r="W6" s="26"/>
      <c r="X6" s="37">
        <f t="shared" ref="X6:X36" si="4">IFERROR((J6-I6)/I6,"")</f>
        <v>-3.3422459893047416E-3</v>
      </c>
      <c r="Y6" s="40">
        <f t="shared" ref="Y6:Y36" si="5">AVERAGE(X6:X6)</f>
        <v>-3.3422459893047416E-3</v>
      </c>
      <c r="Z6" s="20"/>
      <c r="AB6" s="26"/>
      <c r="AC6" s="37">
        <f t="shared" ref="AC6:AC36" si="6">IFERROR(SQRT(((J6-I6)/I6)^2),"")</f>
        <v>3.3422459893047416E-3</v>
      </c>
      <c r="AD6" s="40">
        <f t="shared" ref="AD6:AD36" si="7">AVERAGE(AC6:AC6)</f>
        <v>3.3422459893047416E-3</v>
      </c>
      <c r="AE6" s="20"/>
      <c r="AG6" s="26"/>
      <c r="AH6" s="93">
        <f t="shared" ref="AH6:AH36" si="8">IFERROR(AVERAGE(N6,X6),"")</f>
        <v>-3.0089156367928398E-3</v>
      </c>
      <c r="AI6" s="51">
        <f t="shared" ref="AI6:AI36" si="9">AVERAGE(AH6:AH6)</f>
        <v>-3.0089156367928398E-3</v>
      </c>
      <c r="AJ6" s="20"/>
      <c r="AL6" s="26"/>
      <c r="AM6" s="93">
        <f t="shared" ref="AM6:AM36" si="10">IFERROR(AVERAGE(S6,AC6),"")</f>
        <v>3.0089156367928398E-3</v>
      </c>
      <c r="AN6" s="51">
        <f t="shared" ref="AN6:AN36" si="11">AVERAGE(AM6:AM6)</f>
        <v>3.0089156367928398E-3</v>
      </c>
      <c r="AO6" s="20"/>
    </row>
    <row r="7" spans="2:41" ht="18" x14ac:dyDescent="0.35">
      <c r="B7" s="26"/>
      <c r="C7" s="134" t="s">
        <v>6</v>
      </c>
      <c r="D7" s="136"/>
      <c r="E7" s="20"/>
      <c r="F7" s="2"/>
      <c r="G7" s="26"/>
      <c r="H7" s="29">
        <v>44803</v>
      </c>
      <c r="I7" s="71">
        <v>3.04</v>
      </c>
      <c r="J7" s="72">
        <v>2.99</v>
      </c>
      <c r="K7" s="20"/>
      <c r="M7" s="26"/>
      <c r="N7" s="37">
        <f t="shared" si="0"/>
        <v>-1.5151515151515091E-2</v>
      </c>
      <c r="O7" s="40">
        <f t="shared" si="1"/>
        <v>-1.5151515151515091E-2</v>
      </c>
      <c r="P7" s="20"/>
      <c r="R7" s="26"/>
      <c r="S7" s="37">
        <f t="shared" si="2"/>
        <v>1.5151515151515091E-2</v>
      </c>
      <c r="T7" s="40">
        <f t="shared" si="3"/>
        <v>1.5151515151515091E-2</v>
      </c>
      <c r="U7" s="20"/>
      <c r="W7" s="26"/>
      <c r="X7" s="37">
        <f t="shared" si="4"/>
        <v>-1.6447368421052572E-2</v>
      </c>
      <c r="Y7" s="40">
        <f t="shared" si="5"/>
        <v>-1.6447368421052572E-2</v>
      </c>
      <c r="Z7" s="20"/>
      <c r="AB7" s="26"/>
      <c r="AC7" s="37">
        <f t="shared" si="6"/>
        <v>1.6447368421052572E-2</v>
      </c>
      <c r="AD7" s="40">
        <f t="shared" si="7"/>
        <v>1.6447368421052572E-2</v>
      </c>
      <c r="AE7" s="20"/>
      <c r="AG7" s="26"/>
      <c r="AH7" s="93">
        <f t="shared" si="8"/>
        <v>-1.5799441786283831E-2</v>
      </c>
      <c r="AI7" s="51">
        <f t="shared" si="9"/>
        <v>-1.5799441786283831E-2</v>
      </c>
      <c r="AJ7" s="20"/>
      <c r="AL7" s="26"/>
      <c r="AM7" s="93">
        <f t="shared" si="10"/>
        <v>1.5799441786283831E-2</v>
      </c>
      <c r="AN7" s="51">
        <f t="shared" si="11"/>
        <v>1.5799441786283831E-2</v>
      </c>
      <c r="AO7" s="20"/>
    </row>
    <row r="8" spans="2:41" x14ac:dyDescent="0.3">
      <c r="B8" s="26"/>
      <c r="C8" s="4"/>
      <c r="D8" s="109" t="s">
        <v>196</v>
      </c>
      <c r="E8" s="20"/>
      <c r="F8" s="2"/>
      <c r="G8" s="26"/>
      <c r="H8" s="29">
        <v>44802</v>
      </c>
      <c r="I8" s="71">
        <v>2.9340000000000002</v>
      </c>
      <c r="J8" s="72">
        <v>3.036</v>
      </c>
      <c r="K8" s="20"/>
      <c r="M8" s="26"/>
      <c r="N8" s="37">
        <f t="shared" si="0"/>
        <v>3.6531239330829704E-2</v>
      </c>
      <c r="O8" s="40">
        <f t="shared" si="1"/>
        <v>3.6531239330829704E-2</v>
      </c>
      <c r="P8" s="20"/>
      <c r="R8" s="26"/>
      <c r="S8" s="37">
        <f t="shared" si="2"/>
        <v>3.6531239330829704E-2</v>
      </c>
      <c r="T8" s="40">
        <f t="shared" si="3"/>
        <v>3.6531239330829704E-2</v>
      </c>
      <c r="U8" s="20"/>
      <c r="W8" s="26"/>
      <c r="X8" s="37">
        <f t="shared" si="4"/>
        <v>3.4764826175869075E-2</v>
      </c>
      <c r="Y8" s="40">
        <f t="shared" si="5"/>
        <v>3.4764826175869075E-2</v>
      </c>
      <c r="Z8" s="20"/>
      <c r="AB8" s="26"/>
      <c r="AC8" s="37">
        <f t="shared" si="6"/>
        <v>3.4764826175869075E-2</v>
      </c>
      <c r="AD8" s="40">
        <f t="shared" si="7"/>
        <v>3.4764826175869075E-2</v>
      </c>
      <c r="AE8" s="20"/>
      <c r="AG8" s="26"/>
      <c r="AH8" s="93">
        <f t="shared" si="8"/>
        <v>3.5648032753349393E-2</v>
      </c>
      <c r="AI8" s="51">
        <f t="shared" si="9"/>
        <v>3.5648032753349393E-2</v>
      </c>
      <c r="AJ8" s="20"/>
      <c r="AL8" s="26"/>
      <c r="AM8" s="93">
        <f t="shared" si="10"/>
        <v>3.5648032753349393E-2</v>
      </c>
      <c r="AN8" s="51">
        <f t="shared" si="11"/>
        <v>3.5648032753349393E-2</v>
      </c>
      <c r="AO8" s="20"/>
    </row>
    <row r="9" spans="2:41" x14ac:dyDescent="0.3">
      <c r="B9" s="26"/>
      <c r="C9" s="85" t="s">
        <v>61</v>
      </c>
      <c r="D9" s="95">
        <v>2.9820000000000002</v>
      </c>
      <c r="E9" s="20"/>
      <c r="F9" s="2"/>
      <c r="G9" s="26"/>
      <c r="H9" s="29">
        <v>44799</v>
      </c>
      <c r="I9" s="71">
        <v>2.9</v>
      </c>
      <c r="J9" s="72">
        <v>2.9289999999999998</v>
      </c>
      <c r="K9" s="20"/>
      <c r="M9" s="26"/>
      <c r="N9" s="37">
        <f t="shared" si="0"/>
        <v>9.9999999999999707E-3</v>
      </c>
      <c r="O9" s="40">
        <f t="shared" si="1"/>
        <v>9.9999999999999707E-3</v>
      </c>
      <c r="P9" s="20"/>
      <c r="R9" s="26"/>
      <c r="S9" s="37">
        <f t="shared" si="2"/>
        <v>9.9999999999999707E-3</v>
      </c>
      <c r="T9" s="40">
        <f t="shared" si="3"/>
        <v>9.9999999999999707E-3</v>
      </c>
      <c r="U9" s="20"/>
      <c r="W9" s="26"/>
      <c r="X9" s="37">
        <f t="shared" si="4"/>
        <v>9.9999999999999707E-3</v>
      </c>
      <c r="Y9" s="40">
        <f t="shared" si="5"/>
        <v>9.9999999999999707E-3</v>
      </c>
      <c r="Z9" s="20"/>
      <c r="AB9" s="26"/>
      <c r="AC9" s="37">
        <f t="shared" si="6"/>
        <v>9.9999999999999707E-3</v>
      </c>
      <c r="AD9" s="40">
        <f t="shared" si="7"/>
        <v>9.9999999999999707E-3</v>
      </c>
      <c r="AE9" s="20"/>
      <c r="AG9" s="26"/>
      <c r="AH9" s="93">
        <f t="shared" si="8"/>
        <v>9.9999999999999707E-3</v>
      </c>
      <c r="AI9" s="51">
        <f t="shared" si="9"/>
        <v>9.9999999999999707E-3</v>
      </c>
      <c r="AJ9" s="20"/>
      <c r="AL9" s="26"/>
      <c r="AM9" s="93">
        <f t="shared" si="10"/>
        <v>9.9999999999999707E-3</v>
      </c>
      <c r="AN9" s="51">
        <f t="shared" si="11"/>
        <v>9.9999999999999707E-3</v>
      </c>
      <c r="AO9" s="20"/>
    </row>
    <row r="10" spans="2:41" x14ac:dyDescent="0.3">
      <c r="B10" s="26"/>
      <c r="C10" s="65"/>
      <c r="D10" s="94"/>
      <c r="E10" s="20"/>
      <c r="F10" s="2"/>
      <c r="G10" s="26"/>
      <c r="H10" s="29">
        <v>44798</v>
      </c>
      <c r="I10" s="71">
        <v>2.8620000000000001</v>
      </c>
      <c r="J10" s="72">
        <v>2.9</v>
      </c>
      <c r="K10" s="20"/>
      <c r="M10" s="26"/>
      <c r="N10" s="37">
        <f t="shared" si="0"/>
        <v>1.2923506811037346E-2</v>
      </c>
      <c r="O10" s="40">
        <f t="shared" si="1"/>
        <v>1.2923506811037346E-2</v>
      </c>
      <c r="P10" s="20"/>
      <c r="R10" s="26"/>
      <c r="S10" s="37">
        <f t="shared" si="2"/>
        <v>1.2923506811037346E-2</v>
      </c>
      <c r="T10" s="40">
        <f t="shared" si="3"/>
        <v>1.2923506811037346E-2</v>
      </c>
      <c r="U10" s="20"/>
      <c r="W10" s="26"/>
      <c r="X10" s="37">
        <f t="shared" si="4"/>
        <v>1.3277428371767928E-2</v>
      </c>
      <c r="Y10" s="40">
        <f t="shared" si="5"/>
        <v>1.3277428371767928E-2</v>
      </c>
      <c r="Z10" s="20"/>
      <c r="AB10" s="26"/>
      <c r="AC10" s="37">
        <f t="shared" si="6"/>
        <v>1.3277428371767928E-2</v>
      </c>
      <c r="AD10" s="40">
        <f t="shared" si="7"/>
        <v>1.3277428371767928E-2</v>
      </c>
      <c r="AE10" s="20"/>
      <c r="AG10" s="26"/>
      <c r="AH10" s="93">
        <f t="shared" si="8"/>
        <v>1.3100467591402636E-2</v>
      </c>
      <c r="AI10" s="51">
        <f t="shared" si="9"/>
        <v>1.3100467591402636E-2</v>
      </c>
      <c r="AJ10" s="20"/>
      <c r="AL10" s="26"/>
      <c r="AM10" s="93">
        <f t="shared" si="10"/>
        <v>1.3100467591402636E-2</v>
      </c>
      <c r="AN10" s="51">
        <f t="shared" si="11"/>
        <v>1.3100467591402636E-2</v>
      </c>
      <c r="AO10" s="20"/>
    </row>
    <row r="11" spans="2:41" ht="18" x14ac:dyDescent="0.35">
      <c r="B11" s="26"/>
      <c r="C11" s="231" t="s">
        <v>14</v>
      </c>
      <c r="D11" s="233"/>
      <c r="E11" s="20"/>
      <c r="F11" s="2"/>
      <c r="G11" s="26"/>
      <c r="H11" s="29">
        <v>44797</v>
      </c>
      <c r="I11" s="71">
        <v>2.8109999999999999</v>
      </c>
      <c r="J11" s="72">
        <v>2.863</v>
      </c>
      <c r="K11" s="20"/>
      <c r="M11" s="26"/>
      <c r="N11" s="37">
        <f t="shared" si="0"/>
        <v>1.886120996441279E-2</v>
      </c>
      <c r="O11" s="40">
        <f t="shared" si="1"/>
        <v>1.886120996441279E-2</v>
      </c>
      <c r="P11" s="20"/>
      <c r="R11" s="26"/>
      <c r="S11" s="37">
        <f t="shared" si="2"/>
        <v>1.886120996441279E-2</v>
      </c>
      <c r="T11" s="40">
        <f t="shared" si="3"/>
        <v>1.886120996441279E-2</v>
      </c>
      <c r="U11" s="20"/>
      <c r="W11" s="26"/>
      <c r="X11" s="37">
        <f t="shared" si="4"/>
        <v>1.8498754891497705E-2</v>
      </c>
      <c r="Y11" s="40">
        <f t="shared" si="5"/>
        <v>1.8498754891497705E-2</v>
      </c>
      <c r="Z11" s="20"/>
      <c r="AB11" s="26"/>
      <c r="AC11" s="37">
        <f t="shared" si="6"/>
        <v>1.8498754891497705E-2</v>
      </c>
      <c r="AD11" s="40">
        <f t="shared" si="7"/>
        <v>1.8498754891497705E-2</v>
      </c>
      <c r="AE11" s="20"/>
      <c r="AG11" s="26"/>
      <c r="AH11" s="93">
        <f t="shared" si="8"/>
        <v>1.8679982427955245E-2</v>
      </c>
      <c r="AI11" s="51">
        <f t="shared" si="9"/>
        <v>1.8679982427955245E-2</v>
      </c>
      <c r="AJ11" s="20"/>
      <c r="AL11" s="26"/>
      <c r="AM11" s="93">
        <f t="shared" si="10"/>
        <v>1.8679982427955245E-2</v>
      </c>
      <c r="AN11" s="51">
        <f t="shared" si="11"/>
        <v>1.8679982427955245E-2</v>
      </c>
      <c r="AO11" s="20"/>
    </row>
    <row r="12" spans="2:41" ht="18" x14ac:dyDescent="0.35">
      <c r="B12" s="26"/>
      <c r="C12" s="222" t="s">
        <v>7</v>
      </c>
      <c r="D12" s="224"/>
      <c r="E12" s="20"/>
      <c r="F12" s="2"/>
      <c r="G12" s="26"/>
      <c r="H12" s="29">
        <v>44796</v>
      </c>
      <c r="I12" s="71">
        <v>2.7519999999999998</v>
      </c>
      <c r="J12" s="72">
        <v>2.81</v>
      </c>
      <c r="K12" s="20"/>
      <c r="M12" s="26"/>
      <c r="N12" s="37">
        <f t="shared" si="0"/>
        <v>2.4425811155669039E-2</v>
      </c>
      <c r="O12" s="40">
        <f t="shared" si="1"/>
        <v>2.4425811155669039E-2</v>
      </c>
      <c r="P12" s="20"/>
      <c r="R12" s="26"/>
      <c r="S12" s="37">
        <f t="shared" si="2"/>
        <v>2.4425811155669039E-2</v>
      </c>
      <c r="T12" s="40">
        <f t="shared" si="3"/>
        <v>2.4425811155669039E-2</v>
      </c>
      <c r="U12" s="20"/>
      <c r="W12" s="26"/>
      <c r="X12" s="37">
        <f t="shared" si="4"/>
        <v>2.1075581395348937E-2</v>
      </c>
      <c r="Y12" s="40">
        <f t="shared" si="5"/>
        <v>2.1075581395348937E-2</v>
      </c>
      <c r="Z12" s="20"/>
      <c r="AB12" s="26"/>
      <c r="AC12" s="37">
        <f t="shared" si="6"/>
        <v>2.1075581395348937E-2</v>
      </c>
      <c r="AD12" s="40">
        <f t="shared" si="7"/>
        <v>2.1075581395348937E-2</v>
      </c>
      <c r="AE12" s="20"/>
      <c r="AG12" s="26"/>
      <c r="AH12" s="93">
        <f t="shared" si="8"/>
        <v>2.2750696275508988E-2</v>
      </c>
      <c r="AI12" s="51">
        <f t="shared" si="9"/>
        <v>2.2750696275508988E-2</v>
      </c>
      <c r="AJ12" s="20"/>
      <c r="AL12" s="26"/>
      <c r="AM12" s="93">
        <f t="shared" si="10"/>
        <v>2.2750696275508988E-2</v>
      </c>
      <c r="AN12" s="51">
        <f t="shared" si="11"/>
        <v>2.2750696275508988E-2</v>
      </c>
      <c r="AO12" s="20"/>
    </row>
    <row r="13" spans="2:41" x14ac:dyDescent="0.3">
      <c r="B13" s="26"/>
      <c r="C13" s="16" t="s">
        <v>10</v>
      </c>
      <c r="D13" s="76">
        <f>O42</f>
        <v>-2.6755852842809385E-3</v>
      </c>
      <c r="E13" s="20"/>
      <c r="F13" s="2"/>
      <c r="G13" s="26"/>
      <c r="H13" s="29">
        <v>44795</v>
      </c>
      <c r="I13" s="71">
        <v>2.7090000000000001</v>
      </c>
      <c r="J13" s="72">
        <v>2.7429999999999999</v>
      </c>
      <c r="K13" s="20"/>
      <c r="M13" s="26"/>
      <c r="N13" s="37">
        <f t="shared" si="0"/>
        <v>1.1057869517139626E-2</v>
      </c>
      <c r="O13" s="40">
        <f t="shared" si="1"/>
        <v>1.1057869517139626E-2</v>
      </c>
      <c r="P13" s="20"/>
      <c r="R13" s="26"/>
      <c r="S13" s="37">
        <f t="shared" si="2"/>
        <v>1.1057869517139626E-2</v>
      </c>
      <c r="T13" s="40">
        <f t="shared" si="3"/>
        <v>1.1057869517139626E-2</v>
      </c>
      <c r="U13" s="20"/>
      <c r="W13" s="26"/>
      <c r="X13" s="37">
        <f t="shared" si="4"/>
        <v>1.2550756736803177E-2</v>
      </c>
      <c r="Y13" s="40">
        <f t="shared" si="5"/>
        <v>1.2550756736803177E-2</v>
      </c>
      <c r="Z13" s="20"/>
      <c r="AB13" s="26"/>
      <c r="AC13" s="37">
        <f t="shared" si="6"/>
        <v>1.2550756736803177E-2</v>
      </c>
      <c r="AD13" s="40">
        <f t="shared" si="7"/>
        <v>1.2550756736803177E-2</v>
      </c>
      <c r="AE13" s="20"/>
      <c r="AG13" s="26"/>
      <c r="AH13" s="93">
        <f t="shared" si="8"/>
        <v>1.1804313126971402E-2</v>
      </c>
      <c r="AI13" s="51">
        <f t="shared" si="9"/>
        <v>1.1804313126971402E-2</v>
      </c>
      <c r="AJ13" s="20"/>
      <c r="AL13" s="26"/>
      <c r="AM13" s="93">
        <f t="shared" si="10"/>
        <v>1.1804313126971402E-2</v>
      </c>
      <c r="AN13" s="51">
        <f t="shared" si="11"/>
        <v>1.1804313126971402E-2</v>
      </c>
      <c r="AO13" s="20"/>
    </row>
    <row r="14" spans="2:41" x14ac:dyDescent="0.3">
      <c r="B14" s="26"/>
      <c r="C14" s="17" t="s">
        <v>11</v>
      </c>
      <c r="D14" s="51">
        <f>AVERAGE(T7:T36)</f>
        <v>1.3271913844431859E-2</v>
      </c>
      <c r="E14" s="20"/>
      <c r="F14" s="2"/>
      <c r="G14" s="26"/>
      <c r="H14" s="29">
        <v>44792</v>
      </c>
      <c r="I14" s="71">
        <v>2.6629999999999998</v>
      </c>
      <c r="J14" s="72">
        <v>2.7130000000000001</v>
      </c>
      <c r="K14" s="20"/>
      <c r="M14" s="26"/>
      <c r="N14" s="37">
        <f t="shared" si="0"/>
        <v>1.5724447772369997E-2</v>
      </c>
      <c r="O14" s="40">
        <f t="shared" si="1"/>
        <v>1.5724447772369997E-2</v>
      </c>
      <c r="P14" s="20"/>
      <c r="R14" s="26"/>
      <c r="S14" s="37">
        <f t="shared" si="2"/>
        <v>1.5724447772369997E-2</v>
      </c>
      <c r="T14" s="40">
        <f t="shared" si="3"/>
        <v>1.5724447772369997E-2</v>
      </c>
      <c r="U14" s="20"/>
      <c r="W14" s="26"/>
      <c r="X14" s="37">
        <f t="shared" si="4"/>
        <v>1.877581674802864E-2</v>
      </c>
      <c r="Y14" s="40">
        <f t="shared" si="5"/>
        <v>1.877581674802864E-2</v>
      </c>
      <c r="Z14" s="20"/>
      <c r="AB14" s="26"/>
      <c r="AC14" s="37">
        <f t="shared" si="6"/>
        <v>1.877581674802864E-2</v>
      </c>
      <c r="AD14" s="40">
        <f t="shared" si="7"/>
        <v>1.877581674802864E-2</v>
      </c>
      <c r="AE14" s="20"/>
      <c r="AG14" s="26"/>
      <c r="AH14" s="93">
        <f t="shared" si="8"/>
        <v>1.7250132260199318E-2</v>
      </c>
      <c r="AI14" s="51">
        <f t="shared" si="9"/>
        <v>1.7250132260199318E-2</v>
      </c>
      <c r="AJ14" s="20"/>
      <c r="AL14" s="26"/>
      <c r="AM14" s="93">
        <f t="shared" si="10"/>
        <v>1.7250132260199318E-2</v>
      </c>
      <c r="AN14" s="51">
        <f t="shared" si="11"/>
        <v>1.7250132260199318E-2</v>
      </c>
      <c r="AO14" s="20"/>
    </row>
    <row r="15" spans="2:41" x14ac:dyDescent="0.3">
      <c r="B15" s="26"/>
      <c r="C15" s="17" t="s">
        <v>12</v>
      </c>
      <c r="D15" s="51">
        <f>_xlfn.STDEV.P(T7:T36)</f>
        <v>9.1791866502296624E-3</v>
      </c>
      <c r="E15" s="20"/>
      <c r="F15" s="2"/>
      <c r="G15" s="26"/>
      <c r="H15" s="29">
        <v>44791</v>
      </c>
      <c r="I15" s="71">
        <v>2.65</v>
      </c>
      <c r="J15" s="72">
        <v>2.6709999999999998</v>
      </c>
      <c r="K15" s="20"/>
      <c r="M15" s="26"/>
      <c r="N15" s="37">
        <f t="shared" si="0"/>
        <v>6.4054257724189545E-3</v>
      </c>
      <c r="O15" s="40">
        <f t="shared" si="1"/>
        <v>6.4054257724189545E-3</v>
      </c>
      <c r="P15" s="20"/>
      <c r="R15" s="26"/>
      <c r="S15" s="37">
        <f t="shared" si="2"/>
        <v>6.4054257724189545E-3</v>
      </c>
      <c r="T15" s="40">
        <f t="shared" si="3"/>
        <v>6.4054257724189545E-3</v>
      </c>
      <c r="U15" s="20"/>
      <c r="W15" s="26"/>
      <c r="X15" s="37">
        <f t="shared" si="4"/>
        <v>7.924528301886757E-3</v>
      </c>
      <c r="Y15" s="40">
        <f t="shared" si="5"/>
        <v>7.924528301886757E-3</v>
      </c>
      <c r="Z15" s="20"/>
      <c r="AB15" s="26"/>
      <c r="AC15" s="37">
        <f t="shared" si="6"/>
        <v>7.924528301886757E-3</v>
      </c>
      <c r="AD15" s="40">
        <f t="shared" si="7"/>
        <v>7.924528301886757E-3</v>
      </c>
      <c r="AE15" s="20"/>
      <c r="AG15" s="26"/>
      <c r="AH15" s="93">
        <f t="shared" si="8"/>
        <v>7.1649770371528558E-3</v>
      </c>
      <c r="AI15" s="51">
        <f t="shared" si="9"/>
        <v>7.1649770371528558E-3</v>
      </c>
      <c r="AJ15" s="20"/>
      <c r="AL15" s="26"/>
      <c r="AM15" s="93">
        <f t="shared" si="10"/>
        <v>7.1649770371528558E-3</v>
      </c>
      <c r="AN15" s="51">
        <f t="shared" si="11"/>
        <v>7.1649770371528558E-3</v>
      </c>
      <c r="AO15" s="20"/>
    </row>
    <row r="16" spans="2:41" x14ac:dyDescent="0.3">
      <c r="B16" s="26"/>
      <c r="C16" s="18" t="s">
        <v>13</v>
      </c>
      <c r="D16" s="77">
        <f>(T42-D14)/D15</f>
        <v>-1.154386435740012</v>
      </c>
      <c r="E16" s="20"/>
      <c r="F16" s="2"/>
      <c r="G16" s="26"/>
      <c r="H16" s="29">
        <v>44790</v>
      </c>
      <c r="I16" s="71">
        <v>2.6280000000000001</v>
      </c>
      <c r="J16" s="72">
        <v>2.6539999999999999</v>
      </c>
      <c r="K16" s="20"/>
      <c r="M16" s="26"/>
      <c r="N16" s="37">
        <f t="shared" si="0"/>
        <v>1.0662604722010673E-2</v>
      </c>
      <c r="O16" s="40">
        <f t="shared" si="1"/>
        <v>1.0662604722010673E-2</v>
      </c>
      <c r="P16" s="20"/>
      <c r="R16" s="26"/>
      <c r="S16" s="37">
        <f t="shared" si="2"/>
        <v>1.0662604722010673E-2</v>
      </c>
      <c r="T16" s="40">
        <f t="shared" si="3"/>
        <v>1.0662604722010673E-2</v>
      </c>
      <c r="U16" s="20"/>
      <c r="W16" s="26"/>
      <c r="X16" s="37">
        <f t="shared" si="4"/>
        <v>9.8934550989344741E-3</v>
      </c>
      <c r="Y16" s="40">
        <f t="shared" si="5"/>
        <v>9.8934550989344741E-3</v>
      </c>
      <c r="Z16" s="20"/>
      <c r="AB16" s="26"/>
      <c r="AC16" s="37">
        <f t="shared" si="6"/>
        <v>9.8934550989344741E-3</v>
      </c>
      <c r="AD16" s="40">
        <f t="shared" si="7"/>
        <v>9.8934550989344741E-3</v>
      </c>
      <c r="AE16" s="20"/>
      <c r="AG16" s="26"/>
      <c r="AH16" s="93">
        <f t="shared" si="8"/>
        <v>1.0278029910472573E-2</v>
      </c>
      <c r="AI16" s="51">
        <f t="shared" si="9"/>
        <v>1.0278029910472573E-2</v>
      </c>
      <c r="AJ16" s="20"/>
      <c r="AL16" s="26"/>
      <c r="AM16" s="93">
        <f t="shared" si="10"/>
        <v>1.0278029910472573E-2</v>
      </c>
      <c r="AN16" s="51">
        <f t="shared" si="11"/>
        <v>1.0278029910472573E-2</v>
      </c>
      <c r="AO16" s="20"/>
    </row>
    <row r="17" spans="2:41" ht="18" x14ac:dyDescent="0.35">
      <c r="B17" s="26"/>
      <c r="C17" s="222" t="s">
        <v>8</v>
      </c>
      <c r="D17" s="224"/>
      <c r="E17" s="20"/>
      <c r="F17" s="2"/>
      <c r="G17" s="26"/>
      <c r="H17" s="29">
        <v>44789</v>
      </c>
      <c r="I17" s="71">
        <v>2.6309999999999998</v>
      </c>
      <c r="J17" s="72">
        <v>2.6259999999999999</v>
      </c>
      <c r="K17" s="20"/>
      <c r="M17" s="26"/>
      <c r="N17" s="37">
        <f t="shared" si="0"/>
        <v>-1.4634146341463469E-2</v>
      </c>
      <c r="O17" s="40">
        <f t="shared" si="1"/>
        <v>-1.4634146341463469E-2</v>
      </c>
      <c r="P17" s="20"/>
      <c r="R17" s="26"/>
      <c r="S17" s="37">
        <f t="shared" si="2"/>
        <v>1.4634146341463469E-2</v>
      </c>
      <c r="T17" s="40">
        <f t="shared" si="3"/>
        <v>1.4634146341463469E-2</v>
      </c>
      <c r="U17" s="20"/>
      <c r="W17" s="26"/>
      <c r="X17" s="37">
        <f t="shared" si="4"/>
        <v>-1.9004180919801952E-3</v>
      </c>
      <c r="Y17" s="40">
        <f t="shared" si="5"/>
        <v>-1.9004180919801952E-3</v>
      </c>
      <c r="Z17" s="20"/>
      <c r="AB17" s="26"/>
      <c r="AC17" s="37">
        <f t="shared" si="6"/>
        <v>1.9004180919801952E-3</v>
      </c>
      <c r="AD17" s="40">
        <f t="shared" si="7"/>
        <v>1.9004180919801952E-3</v>
      </c>
      <c r="AE17" s="20"/>
      <c r="AG17" s="26"/>
      <c r="AH17" s="93">
        <f t="shared" si="8"/>
        <v>-8.2672822167218322E-3</v>
      </c>
      <c r="AI17" s="51">
        <f t="shared" si="9"/>
        <v>-8.2672822167218322E-3</v>
      </c>
      <c r="AJ17" s="20"/>
      <c r="AL17" s="26"/>
      <c r="AM17" s="93">
        <f t="shared" si="10"/>
        <v>8.2672822167218322E-3</v>
      </c>
      <c r="AN17" s="51">
        <f t="shared" si="11"/>
        <v>8.2672822167218322E-3</v>
      </c>
      <c r="AO17" s="20"/>
    </row>
    <row r="18" spans="2:41" x14ac:dyDescent="0.3">
      <c r="B18" s="26"/>
      <c r="C18" s="16" t="s">
        <v>10</v>
      </c>
      <c r="D18" s="76">
        <f>Y42</f>
        <v>-3.3422459893047416E-3</v>
      </c>
      <c r="E18" s="20"/>
      <c r="F18" s="2"/>
      <c r="G18" s="26"/>
      <c r="H18" s="29">
        <v>44788</v>
      </c>
      <c r="I18" s="71">
        <v>2.7010000000000001</v>
      </c>
      <c r="J18" s="72">
        <v>2.665</v>
      </c>
      <c r="K18" s="20"/>
      <c r="M18" s="26"/>
      <c r="N18" s="37">
        <f t="shared" si="0"/>
        <v>-8.5565476190476667E-3</v>
      </c>
      <c r="O18" s="40">
        <f t="shared" si="1"/>
        <v>-8.5565476190476667E-3</v>
      </c>
      <c r="P18" s="20"/>
      <c r="R18" s="26"/>
      <c r="S18" s="37">
        <f t="shared" si="2"/>
        <v>8.5565476190476667E-3</v>
      </c>
      <c r="T18" s="40">
        <f t="shared" si="3"/>
        <v>8.5565476190476667E-3</v>
      </c>
      <c r="U18" s="20"/>
      <c r="W18" s="26"/>
      <c r="X18" s="37">
        <f t="shared" si="4"/>
        <v>-1.3328396890040737E-2</v>
      </c>
      <c r="Y18" s="40">
        <f t="shared" si="5"/>
        <v>-1.3328396890040737E-2</v>
      </c>
      <c r="Z18" s="20"/>
      <c r="AB18" s="26"/>
      <c r="AC18" s="37">
        <f t="shared" si="6"/>
        <v>1.3328396890040737E-2</v>
      </c>
      <c r="AD18" s="40">
        <f t="shared" si="7"/>
        <v>1.3328396890040737E-2</v>
      </c>
      <c r="AE18" s="20"/>
      <c r="AG18" s="26"/>
      <c r="AH18" s="93">
        <f t="shared" si="8"/>
        <v>-1.0942472254544202E-2</v>
      </c>
      <c r="AI18" s="51">
        <f t="shared" si="9"/>
        <v>-1.0942472254544202E-2</v>
      </c>
      <c r="AJ18" s="20"/>
      <c r="AL18" s="26"/>
      <c r="AM18" s="93">
        <f t="shared" si="10"/>
        <v>1.0942472254544202E-2</v>
      </c>
      <c r="AN18" s="51">
        <f t="shared" si="11"/>
        <v>1.0942472254544202E-2</v>
      </c>
      <c r="AO18" s="20"/>
    </row>
    <row r="19" spans="2:41" x14ac:dyDescent="0.3">
      <c r="B19" s="26"/>
      <c r="C19" s="17" t="s">
        <v>11</v>
      </c>
      <c r="D19" s="51">
        <f>AVERAGE(AD7:AD36)</f>
        <v>1.3392471813141264E-2</v>
      </c>
      <c r="E19" s="20"/>
      <c r="F19" s="2"/>
      <c r="G19" s="26"/>
      <c r="H19" s="29">
        <v>44785</v>
      </c>
      <c r="I19" s="71">
        <v>2.6749999999999998</v>
      </c>
      <c r="J19" s="72">
        <v>2.6880000000000002</v>
      </c>
      <c r="K19" s="20"/>
      <c r="M19" s="26"/>
      <c r="N19" s="37">
        <f t="shared" si="0"/>
        <v>4.8598130841122789E-3</v>
      </c>
      <c r="O19" s="40">
        <f t="shared" si="1"/>
        <v>4.8598130841122789E-3</v>
      </c>
      <c r="P19" s="20"/>
      <c r="R19" s="26"/>
      <c r="S19" s="37">
        <f t="shared" si="2"/>
        <v>4.8598130841122789E-3</v>
      </c>
      <c r="T19" s="40">
        <f t="shared" si="3"/>
        <v>4.8598130841122789E-3</v>
      </c>
      <c r="U19" s="20"/>
      <c r="W19" s="26"/>
      <c r="X19" s="37">
        <f t="shared" si="4"/>
        <v>4.8598130841122789E-3</v>
      </c>
      <c r="Y19" s="40">
        <f t="shared" si="5"/>
        <v>4.8598130841122789E-3</v>
      </c>
      <c r="Z19" s="20"/>
      <c r="AB19" s="26"/>
      <c r="AC19" s="37">
        <f t="shared" si="6"/>
        <v>4.8598130841122789E-3</v>
      </c>
      <c r="AD19" s="40">
        <f t="shared" si="7"/>
        <v>4.8598130841122789E-3</v>
      </c>
      <c r="AE19" s="20"/>
      <c r="AG19" s="26"/>
      <c r="AH19" s="93">
        <f t="shared" si="8"/>
        <v>4.8598130841122789E-3</v>
      </c>
      <c r="AI19" s="51">
        <f t="shared" si="9"/>
        <v>4.8598130841122789E-3</v>
      </c>
      <c r="AJ19" s="20"/>
      <c r="AL19" s="26"/>
      <c r="AM19" s="93">
        <f t="shared" si="10"/>
        <v>4.8598130841122789E-3</v>
      </c>
      <c r="AN19" s="51">
        <f t="shared" si="11"/>
        <v>4.8598130841122789E-3</v>
      </c>
      <c r="AO19" s="20"/>
    </row>
    <row r="20" spans="2:41" x14ac:dyDescent="0.3">
      <c r="B20" s="26"/>
      <c r="C20" s="17" t="s">
        <v>12</v>
      </c>
      <c r="D20" s="51">
        <f>_xlfn.STDEV.P(AD7:AD36)</f>
        <v>1.0025415313968044E-2</v>
      </c>
      <c r="E20" s="20"/>
      <c r="F20" s="2"/>
      <c r="G20" s="26"/>
      <c r="H20" s="29">
        <v>44784</v>
      </c>
      <c r="I20" s="71">
        <v>2.7050000000000001</v>
      </c>
      <c r="J20" s="72">
        <v>2.6749999999999998</v>
      </c>
      <c r="K20" s="20"/>
      <c r="M20" s="26"/>
      <c r="N20" s="37">
        <f t="shared" si="0"/>
        <v>-1.1090573012939094E-2</v>
      </c>
      <c r="O20" s="40">
        <f t="shared" si="1"/>
        <v>-1.1090573012939094E-2</v>
      </c>
      <c r="P20" s="20"/>
      <c r="R20" s="26"/>
      <c r="S20" s="37">
        <f t="shared" si="2"/>
        <v>1.1090573012939094E-2</v>
      </c>
      <c r="T20" s="40">
        <f t="shared" si="3"/>
        <v>1.1090573012939094E-2</v>
      </c>
      <c r="U20" s="20"/>
      <c r="W20" s="26"/>
      <c r="X20" s="37">
        <f t="shared" si="4"/>
        <v>-1.1090573012939094E-2</v>
      </c>
      <c r="Y20" s="40">
        <f t="shared" si="5"/>
        <v>-1.1090573012939094E-2</v>
      </c>
      <c r="Z20" s="20"/>
      <c r="AB20" s="26"/>
      <c r="AC20" s="37">
        <f t="shared" si="6"/>
        <v>1.1090573012939094E-2</v>
      </c>
      <c r="AD20" s="40">
        <f t="shared" si="7"/>
        <v>1.1090573012939094E-2</v>
      </c>
      <c r="AE20" s="20"/>
      <c r="AG20" s="26"/>
      <c r="AH20" s="93">
        <f t="shared" si="8"/>
        <v>-1.1090573012939094E-2</v>
      </c>
      <c r="AI20" s="51">
        <f t="shared" si="9"/>
        <v>-1.1090573012939094E-2</v>
      </c>
      <c r="AJ20" s="20"/>
      <c r="AL20" s="26"/>
      <c r="AM20" s="93">
        <f t="shared" si="10"/>
        <v>1.1090573012939094E-2</v>
      </c>
      <c r="AN20" s="51">
        <f t="shared" si="11"/>
        <v>1.1090573012939094E-2</v>
      </c>
      <c r="AO20" s="20"/>
    </row>
    <row r="21" spans="2:41" x14ac:dyDescent="0.3">
      <c r="B21" s="26"/>
      <c r="C21" s="18" t="s">
        <v>13</v>
      </c>
      <c r="D21" s="77">
        <f>(AD42-D19)/D20</f>
        <v>-1.002474761303296</v>
      </c>
      <c r="E21" s="20"/>
      <c r="F21" s="2"/>
      <c r="G21" s="26"/>
      <c r="H21" s="29">
        <v>44783</v>
      </c>
      <c r="I21" s="71">
        <v>2.7229999999999999</v>
      </c>
      <c r="J21" s="72">
        <v>2.7050000000000001</v>
      </c>
      <c r="K21" s="20"/>
      <c r="M21" s="26"/>
      <c r="N21" s="37">
        <f t="shared" si="0"/>
        <v>4.0831477357090281E-3</v>
      </c>
      <c r="O21" s="40">
        <f t="shared" si="1"/>
        <v>4.0831477357090281E-3</v>
      </c>
      <c r="P21" s="20"/>
      <c r="R21" s="26"/>
      <c r="S21" s="37">
        <f t="shared" si="2"/>
        <v>4.0831477357090281E-3</v>
      </c>
      <c r="T21" s="40">
        <f t="shared" si="3"/>
        <v>4.0831477357090281E-3</v>
      </c>
      <c r="U21" s="20"/>
      <c r="W21" s="26"/>
      <c r="X21" s="37">
        <f t="shared" si="4"/>
        <v>-6.610356224752036E-3</v>
      </c>
      <c r="Y21" s="40">
        <f t="shared" si="5"/>
        <v>-6.610356224752036E-3</v>
      </c>
      <c r="Z21" s="20"/>
      <c r="AB21" s="26"/>
      <c r="AC21" s="37">
        <f t="shared" si="6"/>
        <v>6.610356224752036E-3</v>
      </c>
      <c r="AD21" s="40">
        <f t="shared" si="7"/>
        <v>6.610356224752036E-3</v>
      </c>
      <c r="AE21" s="20"/>
      <c r="AG21" s="26"/>
      <c r="AH21" s="93">
        <f t="shared" si="8"/>
        <v>-1.2636042445215039E-3</v>
      </c>
      <c r="AI21" s="51">
        <f t="shared" si="9"/>
        <v>-1.2636042445215039E-3</v>
      </c>
      <c r="AJ21" s="20"/>
      <c r="AL21" s="26"/>
      <c r="AM21" s="93">
        <f t="shared" si="10"/>
        <v>5.3467519802305324E-3</v>
      </c>
      <c r="AN21" s="51">
        <f t="shared" si="11"/>
        <v>5.3467519802305324E-3</v>
      </c>
      <c r="AO21" s="20"/>
    </row>
    <row r="22" spans="2:41" ht="18" x14ac:dyDescent="0.35">
      <c r="B22" s="26"/>
      <c r="C22" s="222" t="s">
        <v>15</v>
      </c>
      <c r="D22" s="224"/>
      <c r="E22" s="20"/>
      <c r="F22" s="2"/>
      <c r="G22" s="26"/>
      <c r="H22" s="29">
        <v>44781</v>
      </c>
      <c r="I22" s="71">
        <v>2.6230000000000002</v>
      </c>
      <c r="J22" s="72">
        <v>2.694</v>
      </c>
      <c r="K22" s="20"/>
      <c r="M22" s="26"/>
      <c r="N22" s="37">
        <f t="shared" si="0"/>
        <v>2.6285714285714266E-2</v>
      </c>
      <c r="O22" s="40">
        <f t="shared" si="1"/>
        <v>2.6285714285714266E-2</v>
      </c>
      <c r="P22" s="20"/>
      <c r="R22" s="26"/>
      <c r="S22" s="37">
        <f t="shared" si="2"/>
        <v>2.6285714285714266E-2</v>
      </c>
      <c r="T22" s="40">
        <f t="shared" si="3"/>
        <v>2.6285714285714266E-2</v>
      </c>
      <c r="U22" s="20"/>
      <c r="W22" s="26"/>
      <c r="X22" s="37">
        <f t="shared" si="4"/>
        <v>2.7068242470453575E-2</v>
      </c>
      <c r="Y22" s="40">
        <f t="shared" si="5"/>
        <v>2.7068242470453575E-2</v>
      </c>
      <c r="Z22" s="20"/>
      <c r="AB22" s="26"/>
      <c r="AC22" s="37">
        <f t="shared" si="6"/>
        <v>2.7068242470453575E-2</v>
      </c>
      <c r="AD22" s="40">
        <f t="shared" si="7"/>
        <v>2.7068242470453575E-2</v>
      </c>
      <c r="AE22" s="20"/>
      <c r="AG22" s="26"/>
      <c r="AH22" s="93">
        <f t="shared" si="8"/>
        <v>2.6676978378083922E-2</v>
      </c>
      <c r="AI22" s="51">
        <f t="shared" si="9"/>
        <v>2.6676978378083922E-2</v>
      </c>
      <c r="AJ22" s="20"/>
      <c r="AL22" s="26"/>
      <c r="AM22" s="93">
        <f t="shared" si="10"/>
        <v>2.6676978378083922E-2</v>
      </c>
      <c r="AN22" s="51">
        <f t="shared" si="11"/>
        <v>2.6676978378083922E-2</v>
      </c>
      <c r="AO22" s="20"/>
    </row>
    <row r="23" spans="2:41" x14ac:dyDescent="0.3">
      <c r="B23" s="26"/>
      <c r="C23" s="16" t="s">
        <v>10</v>
      </c>
      <c r="D23" s="76">
        <f>AI42</f>
        <v>-3.0089156367928398E-3</v>
      </c>
      <c r="E23" s="20"/>
      <c r="F23" s="2"/>
      <c r="G23" s="26"/>
      <c r="H23" s="29">
        <v>44778</v>
      </c>
      <c r="I23" s="71">
        <v>2.625</v>
      </c>
      <c r="J23" s="72">
        <v>2.625</v>
      </c>
      <c r="K23" s="20"/>
      <c r="M23" s="26"/>
      <c r="N23" s="37">
        <f t="shared" si="0"/>
        <v>2.2909507445589092E-3</v>
      </c>
      <c r="O23" s="40">
        <f t="shared" si="1"/>
        <v>2.2909507445589092E-3</v>
      </c>
      <c r="P23" s="20"/>
      <c r="R23" s="26"/>
      <c r="S23" s="37">
        <f t="shared" si="2"/>
        <v>2.2909507445589092E-3</v>
      </c>
      <c r="T23" s="40">
        <f t="shared" si="3"/>
        <v>2.2909507445589092E-3</v>
      </c>
      <c r="U23" s="20"/>
      <c r="W23" s="26"/>
      <c r="X23" s="37">
        <f t="shared" si="4"/>
        <v>0</v>
      </c>
      <c r="Y23" s="40">
        <f t="shared" si="5"/>
        <v>0</v>
      </c>
      <c r="Z23" s="20"/>
      <c r="AB23" s="26"/>
      <c r="AC23" s="37">
        <f t="shared" si="6"/>
        <v>0</v>
      </c>
      <c r="AD23" s="40">
        <f t="shared" si="7"/>
        <v>0</v>
      </c>
      <c r="AE23" s="20"/>
      <c r="AG23" s="26"/>
      <c r="AH23" s="93">
        <f t="shared" si="8"/>
        <v>1.1454753722794546E-3</v>
      </c>
      <c r="AI23" s="51">
        <f t="shared" si="9"/>
        <v>1.1454753722794546E-3</v>
      </c>
      <c r="AJ23" s="20"/>
      <c r="AL23" s="26"/>
      <c r="AM23" s="93">
        <f t="shared" si="10"/>
        <v>1.1454753722794546E-3</v>
      </c>
      <c r="AN23" s="51">
        <f t="shared" si="11"/>
        <v>1.1454753722794546E-3</v>
      </c>
      <c r="AO23" s="20"/>
    </row>
    <row r="24" spans="2:41" x14ac:dyDescent="0.3">
      <c r="B24" s="26"/>
      <c r="C24" s="17" t="s">
        <v>11</v>
      </c>
      <c r="D24" s="51">
        <f>AVERAGE(AN7:AN36)</f>
        <v>1.3332192828786562E-2</v>
      </c>
      <c r="E24" s="20"/>
      <c r="F24" s="2"/>
      <c r="G24" s="26"/>
      <c r="H24" s="29">
        <v>44777</v>
      </c>
      <c r="I24" s="71">
        <v>2.6110000000000002</v>
      </c>
      <c r="J24" s="72">
        <v>2.6190000000000002</v>
      </c>
      <c r="K24" s="20"/>
      <c r="M24" s="26"/>
      <c r="N24" s="37">
        <f t="shared" si="0"/>
        <v>1.9127773527162731E-3</v>
      </c>
      <c r="O24" s="40">
        <f t="shared" si="1"/>
        <v>1.9127773527162731E-3</v>
      </c>
      <c r="P24" s="20"/>
      <c r="R24" s="26"/>
      <c r="S24" s="37">
        <f t="shared" si="2"/>
        <v>1.9127773527162731E-3</v>
      </c>
      <c r="T24" s="40">
        <f t="shared" si="3"/>
        <v>1.9127773527162731E-3</v>
      </c>
      <c r="U24" s="20"/>
      <c r="W24" s="26"/>
      <c r="X24" s="37">
        <f t="shared" si="4"/>
        <v>3.0639601685178118E-3</v>
      </c>
      <c r="Y24" s="40">
        <f t="shared" si="5"/>
        <v>3.0639601685178118E-3</v>
      </c>
      <c r="Z24" s="20"/>
      <c r="AB24" s="26"/>
      <c r="AC24" s="37">
        <f t="shared" si="6"/>
        <v>3.0639601685178118E-3</v>
      </c>
      <c r="AD24" s="40">
        <f t="shared" si="7"/>
        <v>3.0639601685178118E-3</v>
      </c>
      <c r="AE24" s="20"/>
      <c r="AG24" s="26"/>
      <c r="AH24" s="93">
        <f t="shared" si="8"/>
        <v>2.4883687606170424E-3</v>
      </c>
      <c r="AI24" s="51">
        <f t="shared" si="9"/>
        <v>2.4883687606170424E-3</v>
      </c>
      <c r="AJ24" s="20"/>
      <c r="AL24" s="26"/>
      <c r="AM24" s="93">
        <f t="shared" si="10"/>
        <v>2.4883687606170424E-3</v>
      </c>
      <c r="AN24" s="51">
        <f t="shared" si="11"/>
        <v>2.4883687606170424E-3</v>
      </c>
      <c r="AO24" s="20"/>
    </row>
    <row r="25" spans="2:41" x14ac:dyDescent="0.3">
      <c r="B25" s="26"/>
      <c r="C25" s="17" t="s">
        <v>12</v>
      </c>
      <c r="D25" s="51">
        <f>_xlfn.STDEV.P(AN7:AN36)</f>
        <v>9.4580277265850811E-3</v>
      </c>
      <c r="E25" s="20"/>
      <c r="F25" s="2"/>
      <c r="G25" s="26"/>
      <c r="H25" s="29">
        <v>44776</v>
      </c>
      <c r="I25" s="71">
        <v>2.5430000000000001</v>
      </c>
      <c r="J25" s="72">
        <v>2.6139999999999999</v>
      </c>
      <c r="K25" s="20"/>
      <c r="M25" s="26"/>
      <c r="N25" s="37">
        <f t="shared" si="0"/>
        <v>2.7111984282907644E-2</v>
      </c>
      <c r="O25" s="40">
        <f t="shared" si="1"/>
        <v>2.7111984282907644E-2</v>
      </c>
      <c r="P25" s="20"/>
      <c r="R25" s="26"/>
      <c r="S25" s="37">
        <f t="shared" si="2"/>
        <v>2.7111984282907644E-2</v>
      </c>
      <c r="T25" s="40">
        <f t="shared" si="3"/>
        <v>2.7111984282907644E-2</v>
      </c>
      <c r="U25" s="20"/>
      <c r="W25" s="26"/>
      <c r="X25" s="37">
        <f t="shared" si="4"/>
        <v>2.7919779787652272E-2</v>
      </c>
      <c r="Y25" s="40">
        <f t="shared" si="5"/>
        <v>2.7919779787652272E-2</v>
      </c>
      <c r="Z25" s="20"/>
      <c r="AB25" s="26"/>
      <c r="AC25" s="37">
        <f t="shared" si="6"/>
        <v>2.7919779787652272E-2</v>
      </c>
      <c r="AD25" s="40">
        <f t="shared" si="7"/>
        <v>2.7919779787652272E-2</v>
      </c>
      <c r="AE25" s="20"/>
      <c r="AG25" s="26"/>
      <c r="AH25" s="93">
        <f t="shared" si="8"/>
        <v>2.7515882035279958E-2</v>
      </c>
      <c r="AI25" s="51">
        <f t="shared" si="9"/>
        <v>2.7515882035279958E-2</v>
      </c>
      <c r="AJ25" s="20"/>
      <c r="AL25" s="26"/>
      <c r="AM25" s="93">
        <f t="shared" si="10"/>
        <v>2.7515882035279958E-2</v>
      </c>
      <c r="AN25" s="51">
        <f t="shared" si="11"/>
        <v>2.7515882035279958E-2</v>
      </c>
      <c r="AO25" s="20"/>
    </row>
    <row r="26" spans="2:41" x14ac:dyDescent="0.3">
      <c r="B26" s="26"/>
      <c r="C26" s="18" t="s">
        <v>13</v>
      </c>
      <c r="D26" s="77">
        <f>(AN42-D24)/D25</f>
        <v>-1.0914830755863145</v>
      </c>
      <c r="E26" s="20"/>
      <c r="F26" s="2"/>
      <c r="G26" s="26"/>
      <c r="H26" s="29">
        <v>44775</v>
      </c>
      <c r="I26" s="71">
        <v>2.64</v>
      </c>
      <c r="J26" s="72">
        <v>2.5449999999999999</v>
      </c>
      <c r="K26" s="20"/>
      <c r="M26" s="26"/>
      <c r="N26" s="37">
        <f t="shared" si="0"/>
        <v>-3.4522003034901438E-2</v>
      </c>
      <c r="O26" s="40">
        <f t="shared" si="1"/>
        <v>-3.4522003034901438E-2</v>
      </c>
      <c r="P26" s="20"/>
      <c r="R26" s="26"/>
      <c r="S26" s="37">
        <f t="shared" si="2"/>
        <v>3.4522003034901438E-2</v>
      </c>
      <c r="T26" s="40">
        <f t="shared" si="3"/>
        <v>3.4522003034901438E-2</v>
      </c>
      <c r="U26" s="20"/>
      <c r="W26" s="26"/>
      <c r="X26" s="37">
        <f t="shared" si="4"/>
        <v>-3.5984848484848557E-2</v>
      </c>
      <c r="Y26" s="40">
        <f t="shared" si="5"/>
        <v>-3.5984848484848557E-2</v>
      </c>
      <c r="Z26" s="20"/>
      <c r="AB26" s="26"/>
      <c r="AC26" s="37">
        <f t="shared" si="6"/>
        <v>3.5984848484848557E-2</v>
      </c>
      <c r="AD26" s="40">
        <f t="shared" si="7"/>
        <v>3.5984848484848557E-2</v>
      </c>
      <c r="AE26" s="20"/>
      <c r="AG26" s="26"/>
      <c r="AH26" s="93">
        <f t="shared" si="8"/>
        <v>-3.5253425759875001E-2</v>
      </c>
      <c r="AI26" s="51">
        <f t="shared" si="9"/>
        <v>-3.5253425759875001E-2</v>
      </c>
      <c r="AJ26" s="20"/>
      <c r="AL26" s="26"/>
      <c r="AM26" s="93">
        <f t="shared" si="10"/>
        <v>3.5253425759875001E-2</v>
      </c>
      <c r="AN26" s="51">
        <f t="shared" si="11"/>
        <v>3.5253425759875001E-2</v>
      </c>
      <c r="AO26" s="20"/>
    </row>
    <row r="27" spans="2:41" x14ac:dyDescent="0.3">
      <c r="B27" s="27"/>
      <c r="C27" s="21"/>
      <c r="D27" s="21"/>
      <c r="E27" s="22"/>
      <c r="F27" s="2"/>
      <c r="G27" s="26"/>
      <c r="H27" s="29">
        <v>44774</v>
      </c>
      <c r="I27" s="71">
        <v>2.6509999999999998</v>
      </c>
      <c r="J27" s="72">
        <v>2.6360000000000001</v>
      </c>
      <c r="K27" s="20"/>
      <c r="M27" s="26"/>
      <c r="N27" s="37">
        <f t="shared" si="0"/>
        <v>-6.7822155237376768E-3</v>
      </c>
      <c r="O27" s="40">
        <f t="shared" si="1"/>
        <v>-6.7822155237376768E-3</v>
      </c>
      <c r="P27" s="20"/>
      <c r="R27" s="26"/>
      <c r="S27" s="37">
        <f t="shared" si="2"/>
        <v>6.7822155237376768E-3</v>
      </c>
      <c r="T27" s="40">
        <f t="shared" si="3"/>
        <v>6.7822155237376768E-3</v>
      </c>
      <c r="U27" s="20"/>
      <c r="W27" s="26"/>
      <c r="X27" s="37">
        <f t="shared" si="4"/>
        <v>-5.6582421727648744E-3</v>
      </c>
      <c r="Y27" s="40">
        <f t="shared" si="5"/>
        <v>-5.6582421727648744E-3</v>
      </c>
      <c r="Z27" s="20"/>
      <c r="AB27" s="26"/>
      <c r="AC27" s="37">
        <f t="shared" si="6"/>
        <v>5.6582421727648744E-3</v>
      </c>
      <c r="AD27" s="40">
        <f t="shared" si="7"/>
        <v>5.6582421727648744E-3</v>
      </c>
      <c r="AE27" s="20"/>
      <c r="AG27" s="26"/>
      <c r="AH27" s="93">
        <f t="shared" si="8"/>
        <v>-6.220228848251276E-3</v>
      </c>
      <c r="AI27" s="51">
        <f t="shared" si="9"/>
        <v>-6.220228848251276E-3</v>
      </c>
      <c r="AJ27" s="20"/>
      <c r="AL27" s="26"/>
      <c r="AM27" s="93">
        <f t="shared" si="10"/>
        <v>6.220228848251276E-3</v>
      </c>
      <c r="AN27" s="51">
        <f t="shared" si="11"/>
        <v>6.220228848251276E-3</v>
      </c>
      <c r="AO27" s="20"/>
    </row>
    <row r="28" spans="2:41" x14ac:dyDescent="0.3">
      <c r="F28" s="2"/>
      <c r="G28" s="26"/>
      <c r="H28" s="29">
        <v>44771</v>
      </c>
      <c r="I28" s="71">
        <v>2.6890000000000001</v>
      </c>
      <c r="J28" s="72">
        <v>2.6539999999999999</v>
      </c>
      <c r="K28" s="20"/>
      <c r="M28" s="26"/>
      <c r="N28" s="37">
        <f t="shared" si="0"/>
        <v>-1.0439970171513805E-2</v>
      </c>
      <c r="O28" s="40">
        <f t="shared" si="1"/>
        <v>-1.0439970171513805E-2</v>
      </c>
      <c r="P28" s="20"/>
      <c r="R28" s="26"/>
      <c r="S28" s="37">
        <f t="shared" si="2"/>
        <v>1.0439970171513805E-2</v>
      </c>
      <c r="T28" s="40">
        <f t="shared" si="3"/>
        <v>1.0439970171513805E-2</v>
      </c>
      <c r="U28" s="20"/>
      <c r="W28" s="26"/>
      <c r="X28" s="37">
        <f t="shared" si="4"/>
        <v>-1.3015991074749029E-2</v>
      </c>
      <c r="Y28" s="40">
        <f t="shared" si="5"/>
        <v>-1.3015991074749029E-2</v>
      </c>
      <c r="Z28" s="20"/>
      <c r="AB28" s="26"/>
      <c r="AC28" s="37">
        <f t="shared" si="6"/>
        <v>1.3015991074749029E-2</v>
      </c>
      <c r="AD28" s="40">
        <f t="shared" si="7"/>
        <v>1.3015991074749029E-2</v>
      </c>
      <c r="AE28" s="20"/>
      <c r="AG28" s="26"/>
      <c r="AH28" s="93">
        <f t="shared" si="8"/>
        <v>-1.1727980623131417E-2</v>
      </c>
      <c r="AI28" s="51">
        <f t="shared" si="9"/>
        <v>-1.1727980623131417E-2</v>
      </c>
      <c r="AJ28" s="20"/>
      <c r="AL28" s="26"/>
      <c r="AM28" s="93">
        <f t="shared" si="10"/>
        <v>1.1727980623131417E-2</v>
      </c>
      <c r="AN28" s="51">
        <f t="shared" si="11"/>
        <v>1.1727980623131417E-2</v>
      </c>
      <c r="AO28" s="20"/>
    </row>
    <row r="29" spans="2:41" x14ac:dyDescent="0.3">
      <c r="G29" s="26"/>
      <c r="H29" s="29">
        <v>44770</v>
      </c>
      <c r="I29" s="71">
        <v>2.6859999999999999</v>
      </c>
      <c r="J29" s="72">
        <v>2.6819999999999999</v>
      </c>
      <c r="K29" s="20"/>
      <c r="M29" s="26"/>
      <c r="N29" s="37">
        <f t="shared" si="0"/>
        <v>-6.6666666666667547E-3</v>
      </c>
      <c r="O29" s="40">
        <f t="shared" si="1"/>
        <v>-6.6666666666667547E-3</v>
      </c>
      <c r="P29" s="20"/>
      <c r="R29" s="26"/>
      <c r="S29" s="37">
        <f t="shared" si="2"/>
        <v>6.6666666666667547E-3</v>
      </c>
      <c r="T29" s="40">
        <f t="shared" si="3"/>
        <v>6.6666666666667547E-3</v>
      </c>
      <c r="U29" s="20"/>
      <c r="W29" s="26"/>
      <c r="X29" s="37">
        <f t="shared" si="4"/>
        <v>-1.4892032762472091E-3</v>
      </c>
      <c r="Y29" s="40">
        <f t="shared" si="5"/>
        <v>-1.4892032762472091E-3</v>
      </c>
      <c r="Z29" s="20"/>
      <c r="AB29" s="26"/>
      <c r="AC29" s="37">
        <f t="shared" si="6"/>
        <v>1.4892032762472091E-3</v>
      </c>
      <c r="AD29" s="40">
        <f t="shared" si="7"/>
        <v>1.4892032762472091E-3</v>
      </c>
      <c r="AE29" s="20"/>
      <c r="AG29" s="26"/>
      <c r="AH29" s="93">
        <f t="shared" si="8"/>
        <v>-4.0779349714569818E-3</v>
      </c>
      <c r="AI29" s="51">
        <f t="shared" si="9"/>
        <v>-4.0779349714569818E-3</v>
      </c>
      <c r="AJ29" s="20"/>
      <c r="AL29" s="26"/>
      <c r="AM29" s="93">
        <f t="shared" si="10"/>
        <v>4.0779349714569818E-3</v>
      </c>
      <c r="AN29" s="51">
        <f t="shared" si="11"/>
        <v>4.0779349714569818E-3</v>
      </c>
      <c r="AO29" s="20"/>
    </row>
    <row r="30" spans="2:41" x14ac:dyDescent="0.3">
      <c r="G30" s="26"/>
      <c r="H30" s="29">
        <v>44769</v>
      </c>
      <c r="I30" s="71">
        <v>2.6749999999999998</v>
      </c>
      <c r="J30" s="72">
        <v>2.7</v>
      </c>
      <c r="K30" s="20"/>
      <c r="M30" s="26"/>
      <c r="N30" s="37">
        <f t="shared" si="0"/>
        <v>-5.8910162002945559E-3</v>
      </c>
      <c r="O30" s="40">
        <f t="shared" si="1"/>
        <v>-5.8910162002945559E-3</v>
      </c>
      <c r="P30" s="20"/>
      <c r="R30" s="26"/>
      <c r="S30" s="37">
        <f t="shared" si="2"/>
        <v>5.8910162002945559E-3</v>
      </c>
      <c r="T30" s="40">
        <f t="shared" si="3"/>
        <v>5.8910162002945559E-3</v>
      </c>
      <c r="U30" s="20"/>
      <c r="W30" s="26"/>
      <c r="X30" s="37">
        <f t="shared" si="4"/>
        <v>9.3457943925234974E-3</v>
      </c>
      <c r="Y30" s="40">
        <f t="shared" si="5"/>
        <v>9.3457943925234974E-3</v>
      </c>
      <c r="Z30" s="20"/>
      <c r="AB30" s="26"/>
      <c r="AC30" s="37">
        <f t="shared" si="6"/>
        <v>9.3457943925234974E-3</v>
      </c>
      <c r="AD30" s="40">
        <f t="shared" si="7"/>
        <v>9.3457943925234974E-3</v>
      </c>
      <c r="AE30" s="20"/>
      <c r="AG30" s="26"/>
      <c r="AH30" s="93">
        <f t="shared" si="8"/>
        <v>1.7273890961144707E-3</v>
      </c>
      <c r="AI30" s="51">
        <f t="shared" si="9"/>
        <v>1.7273890961144707E-3</v>
      </c>
      <c r="AJ30" s="20"/>
      <c r="AL30" s="26"/>
      <c r="AM30" s="93">
        <f t="shared" si="10"/>
        <v>7.6184052964090266E-3</v>
      </c>
      <c r="AN30" s="51">
        <f t="shared" si="11"/>
        <v>7.6184052964090266E-3</v>
      </c>
      <c r="AO30" s="20"/>
    </row>
    <row r="31" spans="2:41" x14ac:dyDescent="0.3">
      <c r="G31" s="26"/>
      <c r="H31" s="29">
        <v>44768</v>
      </c>
      <c r="I31" s="71">
        <v>2.7509999999999999</v>
      </c>
      <c r="J31" s="72">
        <v>2.7160000000000002</v>
      </c>
      <c r="K31" s="20"/>
      <c r="M31" s="26"/>
      <c r="N31" s="37">
        <f t="shared" si="0"/>
        <v>-1.2004365223717684E-2</v>
      </c>
      <c r="O31" s="40">
        <f t="shared" si="1"/>
        <v>-1.2004365223717684E-2</v>
      </c>
      <c r="P31" s="20"/>
      <c r="R31" s="26"/>
      <c r="S31" s="37">
        <f t="shared" si="2"/>
        <v>1.2004365223717684E-2</v>
      </c>
      <c r="T31" s="40">
        <f t="shared" si="3"/>
        <v>1.2004365223717684E-2</v>
      </c>
      <c r="U31" s="20"/>
      <c r="W31" s="26"/>
      <c r="X31" s="37">
        <f t="shared" si="4"/>
        <v>-1.272264631043246E-2</v>
      </c>
      <c r="Y31" s="40">
        <f t="shared" si="5"/>
        <v>-1.272264631043246E-2</v>
      </c>
      <c r="Z31" s="20"/>
      <c r="AB31" s="26"/>
      <c r="AC31" s="37">
        <f t="shared" si="6"/>
        <v>1.272264631043246E-2</v>
      </c>
      <c r="AD31" s="40">
        <f t="shared" si="7"/>
        <v>1.272264631043246E-2</v>
      </c>
      <c r="AE31" s="20"/>
      <c r="AG31" s="26"/>
      <c r="AH31" s="93">
        <f t="shared" si="8"/>
        <v>-1.2363505767075072E-2</v>
      </c>
      <c r="AI31" s="51">
        <f t="shared" si="9"/>
        <v>-1.2363505767075072E-2</v>
      </c>
      <c r="AJ31" s="20"/>
      <c r="AL31" s="26"/>
      <c r="AM31" s="93">
        <f t="shared" si="10"/>
        <v>1.2363505767075072E-2</v>
      </c>
      <c r="AN31" s="51">
        <f t="shared" si="11"/>
        <v>1.2363505767075072E-2</v>
      </c>
      <c r="AO31" s="20"/>
    </row>
    <row r="32" spans="2:41" x14ac:dyDescent="0.3">
      <c r="B32" s="2"/>
      <c r="C32" s="2"/>
      <c r="D32" s="2"/>
      <c r="E32" s="2"/>
      <c r="G32" s="26"/>
      <c r="H32" s="29">
        <v>44767</v>
      </c>
      <c r="I32" s="71">
        <v>2.7839999999999998</v>
      </c>
      <c r="J32" s="72">
        <v>2.7490000000000001</v>
      </c>
      <c r="K32" s="20"/>
      <c r="M32" s="26"/>
      <c r="N32" s="37">
        <f t="shared" si="0"/>
        <v>-1.186196980589501E-2</v>
      </c>
      <c r="O32" s="40">
        <f t="shared" si="1"/>
        <v>-1.186196980589501E-2</v>
      </c>
      <c r="P32" s="20"/>
      <c r="R32" s="26"/>
      <c r="S32" s="37">
        <f t="shared" si="2"/>
        <v>1.186196980589501E-2</v>
      </c>
      <c r="T32" s="40">
        <f t="shared" si="3"/>
        <v>1.186196980589501E-2</v>
      </c>
      <c r="U32" s="20"/>
      <c r="W32" s="26"/>
      <c r="X32" s="37">
        <f t="shared" si="4"/>
        <v>-1.2571839080459663E-2</v>
      </c>
      <c r="Y32" s="40">
        <f t="shared" si="5"/>
        <v>-1.2571839080459663E-2</v>
      </c>
      <c r="Z32" s="20"/>
      <c r="AB32" s="26"/>
      <c r="AC32" s="37">
        <f t="shared" si="6"/>
        <v>1.2571839080459663E-2</v>
      </c>
      <c r="AD32" s="40">
        <f t="shared" si="7"/>
        <v>1.2571839080459663E-2</v>
      </c>
      <c r="AE32" s="20"/>
      <c r="AG32" s="26"/>
      <c r="AH32" s="93">
        <f t="shared" si="8"/>
        <v>-1.2216904443177336E-2</v>
      </c>
      <c r="AI32" s="51">
        <f t="shared" si="9"/>
        <v>-1.2216904443177336E-2</v>
      </c>
      <c r="AJ32" s="20"/>
      <c r="AL32" s="26"/>
      <c r="AM32" s="93">
        <f t="shared" si="10"/>
        <v>1.2216904443177336E-2</v>
      </c>
      <c r="AN32" s="51">
        <f t="shared" si="11"/>
        <v>1.2216904443177336E-2</v>
      </c>
      <c r="AO32" s="20"/>
    </row>
    <row r="33" spans="7:41" x14ac:dyDescent="0.3">
      <c r="G33" s="26"/>
      <c r="H33" s="29">
        <v>44764</v>
      </c>
      <c r="I33" s="71">
        <v>2.8860000000000001</v>
      </c>
      <c r="J33" s="72">
        <v>2.782</v>
      </c>
      <c r="K33" s="20"/>
      <c r="M33" s="26"/>
      <c r="N33" s="37">
        <f t="shared" si="0"/>
        <v>-2.7952480782669487E-2</v>
      </c>
      <c r="O33" s="40">
        <f t="shared" si="1"/>
        <v>-2.7952480782669487E-2</v>
      </c>
      <c r="P33" s="20"/>
      <c r="R33" s="26"/>
      <c r="S33" s="37">
        <f t="shared" si="2"/>
        <v>2.7952480782669487E-2</v>
      </c>
      <c r="T33" s="40">
        <f t="shared" si="3"/>
        <v>2.7952480782669487E-2</v>
      </c>
      <c r="U33" s="20"/>
      <c r="W33" s="26"/>
      <c r="X33" s="37">
        <f t="shared" si="4"/>
        <v>-3.6036036036036063E-2</v>
      </c>
      <c r="Y33" s="40">
        <f t="shared" si="5"/>
        <v>-3.6036036036036063E-2</v>
      </c>
      <c r="Z33" s="20"/>
      <c r="AB33" s="26"/>
      <c r="AC33" s="37">
        <f t="shared" si="6"/>
        <v>3.6036036036036063E-2</v>
      </c>
      <c r="AD33" s="40">
        <f t="shared" si="7"/>
        <v>3.6036036036036063E-2</v>
      </c>
      <c r="AE33" s="20"/>
      <c r="AG33" s="26"/>
      <c r="AH33" s="93">
        <f t="shared" si="8"/>
        <v>-3.1994258409352772E-2</v>
      </c>
      <c r="AI33" s="51">
        <f t="shared" si="9"/>
        <v>-3.1994258409352772E-2</v>
      </c>
      <c r="AJ33" s="20"/>
      <c r="AL33" s="26"/>
      <c r="AM33" s="93">
        <f t="shared" si="10"/>
        <v>3.1994258409352772E-2</v>
      </c>
      <c r="AN33" s="51">
        <f t="shared" si="11"/>
        <v>3.1994258409352772E-2</v>
      </c>
      <c r="AO33" s="20"/>
    </row>
    <row r="34" spans="7:41" x14ac:dyDescent="0.3">
      <c r="G34" s="26"/>
      <c r="H34" s="29">
        <v>44763</v>
      </c>
      <c r="I34" s="71">
        <v>2.8450000000000002</v>
      </c>
      <c r="J34" s="72">
        <v>2.8620000000000001</v>
      </c>
      <c r="K34" s="20"/>
      <c r="M34" s="26"/>
      <c r="N34" s="37">
        <f t="shared" si="0"/>
        <v>6.6830812521984266E-3</v>
      </c>
      <c r="O34" s="40">
        <f t="shared" si="1"/>
        <v>6.6830812521984266E-3</v>
      </c>
      <c r="P34" s="20"/>
      <c r="R34" s="26"/>
      <c r="S34" s="37">
        <f t="shared" si="2"/>
        <v>6.6830812521984266E-3</v>
      </c>
      <c r="T34" s="40">
        <f t="shared" si="3"/>
        <v>6.6830812521984266E-3</v>
      </c>
      <c r="U34" s="20"/>
      <c r="W34" s="26"/>
      <c r="X34" s="37">
        <f t="shared" si="4"/>
        <v>5.9753954305799308E-3</v>
      </c>
      <c r="Y34" s="40">
        <f t="shared" si="5"/>
        <v>5.9753954305799308E-3</v>
      </c>
      <c r="Z34" s="20"/>
      <c r="AB34" s="26"/>
      <c r="AC34" s="37">
        <f t="shared" si="6"/>
        <v>5.9753954305799308E-3</v>
      </c>
      <c r="AD34" s="40">
        <f t="shared" si="7"/>
        <v>5.9753954305799308E-3</v>
      </c>
      <c r="AE34" s="20"/>
      <c r="AG34" s="26"/>
      <c r="AH34" s="93">
        <f t="shared" si="8"/>
        <v>6.3292383413891783E-3</v>
      </c>
      <c r="AI34" s="51">
        <f t="shared" si="9"/>
        <v>6.3292383413891783E-3</v>
      </c>
      <c r="AJ34" s="20"/>
      <c r="AL34" s="26"/>
      <c r="AM34" s="93">
        <f t="shared" si="10"/>
        <v>6.3292383413891783E-3</v>
      </c>
      <c r="AN34" s="51">
        <f t="shared" si="11"/>
        <v>6.3292383413891783E-3</v>
      </c>
      <c r="AO34" s="20"/>
    </row>
    <row r="35" spans="7:41" x14ac:dyDescent="0.3">
      <c r="G35" s="26"/>
      <c r="H35" s="29">
        <v>44762</v>
      </c>
      <c r="I35" s="71">
        <v>2.827</v>
      </c>
      <c r="J35" s="72">
        <v>2.843</v>
      </c>
      <c r="K35" s="20"/>
      <c r="M35" s="26"/>
      <c r="N35" s="37">
        <f t="shared" si="0"/>
        <v>6.0155697098371918E-3</v>
      </c>
      <c r="O35" s="40">
        <f t="shared" si="1"/>
        <v>6.0155697098371918E-3</v>
      </c>
      <c r="P35" s="20"/>
      <c r="R35" s="26"/>
      <c r="S35" s="37">
        <f t="shared" si="2"/>
        <v>6.0155697098371918E-3</v>
      </c>
      <c r="T35" s="40">
        <f t="shared" si="3"/>
        <v>6.0155697098371918E-3</v>
      </c>
      <c r="U35" s="20"/>
      <c r="W35" s="26"/>
      <c r="X35" s="37">
        <f t="shared" si="4"/>
        <v>5.659709939865587E-3</v>
      </c>
      <c r="Y35" s="40">
        <f t="shared" si="5"/>
        <v>5.659709939865587E-3</v>
      </c>
      <c r="Z35" s="20"/>
      <c r="AB35" s="26"/>
      <c r="AC35" s="37">
        <f t="shared" si="6"/>
        <v>5.659709939865587E-3</v>
      </c>
      <c r="AD35" s="40">
        <f t="shared" si="7"/>
        <v>5.659709939865587E-3</v>
      </c>
      <c r="AE35" s="20"/>
      <c r="AG35" s="26"/>
      <c r="AH35" s="93">
        <f t="shared" si="8"/>
        <v>5.837639824851389E-3</v>
      </c>
      <c r="AI35" s="51">
        <f t="shared" si="9"/>
        <v>5.837639824851389E-3</v>
      </c>
      <c r="AJ35" s="20"/>
      <c r="AL35" s="26"/>
      <c r="AM35" s="93">
        <f t="shared" si="10"/>
        <v>5.837639824851389E-3</v>
      </c>
      <c r="AN35" s="51">
        <f t="shared" si="11"/>
        <v>5.837639824851389E-3</v>
      </c>
      <c r="AO35" s="20"/>
    </row>
    <row r="36" spans="7:41" x14ac:dyDescent="0.3">
      <c r="G36" s="26"/>
      <c r="H36" s="29">
        <v>44761</v>
      </c>
      <c r="I36" s="71">
        <v>2.8140000000000001</v>
      </c>
      <c r="J36" s="72">
        <v>2.8260000000000001</v>
      </c>
      <c r="K36" s="20"/>
      <c r="M36" s="26"/>
      <c r="N36" s="44">
        <f t="shared" si="0"/>
        <v>6.7687923049519517E-3</v>
      </c>
      <c r="O36" s="47">
        <f t="shared" si="1"/>
        <v>6.7687923049519517E-3</v>
      </c>
      <c r="P36" s="20"/>
      <c r="Q36" s="3"/>
      <c r="R36" s="26"/>
      <c r="S36" s="44">
        <f t="shared" si="2"/>
        <v>6.7687923049519517E-3</v>
      </c>
      <c r="T36" s="47">
        <f t="shared" si="3"/>
        <v>6.7687923049519517E-3</v>
      </c>
      <c r="U36" s="20"/>
      <c r="W36" s="17"/>
      <c r="X36" s="44">
        <f t="shared" si="4"/>
        <v>4.26439232409382E-3</v>
      </c>
      <c r="Y36" s="47">
        <f t="shared" si="5"/>
        <v>4.26439232409382E-3</v>
      </c>
      <c r="Z36" s="17"/>
      <c r="AA36" s="3"/>
      <c r="AB36" s="17"/>
      <c r="AC36" s="44">
        <f t="shared" si="6"/>
        <v>4.26439232409382E-3</v>
      </c>
      <c r="AD36" s="47">
        <f t="shared" si="7"/>
        <v>4.26439232409382E-3</v>
      </c>
      <c r="AE36" s="17"/>
      <c r="AF36" s="3"/>
      <c r="AG36" s="17"/>
      <c r="AH36" s="52">
        <f t="shared" si="8"/>
        <v>5.5165923145228859E-3</v>
      </c>
      <c r="AI36" s="55">
        <f t="shared" si="9"/>
        <v>5.5165923145228859E-3</v>
      </c>
      <c r="AJ36" s="17"/>
      <c r="AK36" s="3"/>
      <c r="AL36" s="17"/>
      <c r="AM36" s="52">
        <f t="shared" si="10"/>
        <v>5.5165923145228859E-3</v>
      </c>
      <c r="AN36" s="55">
        <f t="shared" si="11"/>
        <v>5.5165923145228859E-3</v>
      </c>
      <c r="AO36" s="17"/>
    </row>
    <row r="37" spans="7:41" x14ac:dyDescent="0.3">
      <c r="G37" s="26"/>
      <c r="H37" s="58">
        <v>44760</v>
      </c>
      <c r="I37" s="73">
        <v>2.8130000000000002</v>
      </c>
      <c r="J37" s="74">
        <v>2.8069999999999999</v>
      </c>
      <c r="K37" s="20"/>
      <c r="M37" s="27"/>
      <c r="N37" s="21"/>
      <c r="O37" s="21"/>
      <c r="P37" s="22"/>
      <c r="R37" s="27"/>
      <c r="S37" s="21"/>
      <c r="T37" s="21"/>
      <c r="U37" s="22"/>
      <c r="W37" s="27"/>
      <c r="X37" s="21"/>
      <c r="Y37" s="21"/>
      <c r="Z37" s="22"/>
      <c r="AB37" s="27"/>
      <c r="AC37" s="21"/>
      <c r="AD37" s="21"/>
      <c r="AE37" s="22"/>
      <c r="AG37" s="27"/>
      <c r="AH37" s="21"/>
      <c r="AI37" s="21"/>
      <c r="AJ37" s="22"/>
      <c r="AL37" s="27"/>
      <c r="AM37" s="21"/>
      <c r="AN37" s="21"/>
      <c r="AO37" s="22"/>
    </row>
    <row r="38" spans="7:41" x14ac:dyDescent="0.3">
      <c r="G38" s="27"/>
      <c r="H38" s="32"/>
      <c r="I38" s="92"/>
      <c r="J38" s="92"/>
      <c r="K38" s="22"/>
    </row>
    <row r="39" spans="7:41" x14ac:dyDescent="0.3">
      <c r="H39" s="28"/>
      <c r="M39" s="23"/>
      <c r="N39" s="24"/>
      <c r="O39" s="24"/>
      <c r="P39" s="25"/>
      <c r="R39" s="23"/>
      <c r="S39" s="24"/>
      <c r="T39" s="24"/>
      <c r="U39" s="25"/>
      <c r="W39" s="23"/>
      <c r="X39" s="24"/>
      <c r="Y39" s="24"/>
      <c r="Z39" s="25"/>
      <c r="AB39" s="23"/>
      <c r="AC39" s="24"/>
      <c r="AD39" s="24"/>
      <c r="AE39" s="25"/>
      <c r="AG39" s="23"/>
      <c r="AH39" s="24"/>
      <c r="AI39" s="24"/>
      <c r="AJ39" s="25"/>
      <c r="AL39" s="23"/>
      <c r="AM39" s="24"/>
      <c r="AN39" s="24"/>
      <c r="AO39" s="25"/>
    </row>
    <row r="40" spans="7:41" ht="18" x14ac:dyDescent="0.35">
      <c r="H40" s="28"/>
      <c r="M40" s="26"/>
      <c r="N40" s="211" t="s">
        <v>74</v>
      </c>
      <c r="O40" s="213"/>
      <c r="P40" s="20"/>
      <c r="R40" s="26"/>
      <c r="S40" s="214" t="s">
        <v>75</v>
      </c>
      <c r="T40" s="216"/>
      <c r="U40" s="20"/>
      <c r="W40" s="26"/>
      <c r="X40" s="211" t="s">
        <v>70</v>
      </c>
      <c r="Y40" s="213"/>
      <c r="Z40" s="20"/>
      <c r="AB40" s="26"/>
      <c r="AC40" s="214" t="s">
        <v>71</v>
      </c>
      <c r="AD40" s="216"/>
      <c r="AE40" s="20"/>
      <c r="AG40" s="26"/>
      <c r="AH40" s="211" t="s">
        <v>180</v>
      </c>
      <c r="AI40" s="213"/>
      <c r="AJ40" s="20"/>
      <c r="AL40" s="26"/>
      <c r="AM40" s="214" t="s">
        <v>181</v>
      </c>
      <c r="AN40" s="216"/>
      <c r="AO40" s="20"/>
    </row>
    <row r="41" spans="7:41" x14ac:dyDescent="0.3">
      <c r="H41" s="28"/>
      <c r="M41" s="26"/>
      <c r="N41" s="33" t="s">
        <v>66</v>
      </c>
      <c r="O41" s="36" t="s">
        <v>9</v>
      </c>
      <c r="P41" s="20"/>
      <c r="R41" s="26"/>
      <c r="S41" s="56" t="s">
        <v>66</v>
      </c>
      <c r="T41" s="36" t="s">
        <v>9</v>
      </c>
      <c r="U41" s="20"/>
      <c r="W41" s="26"/>
      <c r="X41" s="33" t="s">
        <v>66</v>
      </c>
      <c r="Y41" s="36" t="s">
        <v>9</v>
      </c>
      <c r="Z41" s="20"/>
      <c r="AB41" s="26"/>
      <c r="AC41" s="56" t="s">
        <v>66</v>
      </c>
      <c r="AD41" s="36" t="s">
        <v>9</v>
      </c>
      <c r="AE41" s="20"/>
      <c r="AG41" s="26"/>
      <c r="AH41" s="56" t="s">
        <v>66</v>
      </c>
      <c r="AI41" s="36" t="s">
        <v>9</v>
      </c>
      <c r="AJ41" s="20"/>
      <c r="AL41" s="26"/>
      <c r="AM41" s="56" t="s">
        <v>66</v>
      </c>
      <c r="AN41" s="36" t="s">
        <v>9</v>
      </c>
      <c r="AO41" s="20"/>
    </row>
    <row r="42" spans="7:41" x14ac:dyDescent="0.3">
      <c r="H42" s="28"/>
      <c r="M42" s="26"/>
      <c r="N42" s="44">
        <f>IF(OR(D9="",J7=""),"",(D9-J7)/J7)</f>
        <v>-2.6755852842809385E-3</v>
      </c>
      <c r="O42" s="55">
        <f>AVERAGE(N42:N42)</f>
        <v>-2.6755852842809385E-3</v>
      </c>
      <c r="P42" s="20"/>
      <c r="R42" s="26"/>
      <c r="S42" s="41">
        <f>IFERROR(SQRT((N42)^2),"")</f>
        <v>2.6755852842809385E-3</v>
      </c>
      <c r="T42" s="54">
        <f>AVERAGE(S42:S42)</f>
        <v>2.6755852842809385E-3</v>
      </c>
      <c r="U42" s="20"/>
      <c r="W42" s="26"/>
      <c r="X42" s="44">
        <f>IFERROR((D9-I6)/I6,"")</f>
        <v>-3.3422459893047416E-3</v>
      </c>
      <c r="Y42" s="55">
        <f>AVERAGE(X42:X42)</f>
        <v>-3.3422459893047416E-3</v>
      </c>
      <c r="Z42" s="20"/>
      <c r="AB42" s="26"/>
      <c r="AC42" s="41">
        <f>IFERROR(SQRT((X42)^2),"")</f>
        <v>3.3422459893047416E-3</v>
      </c>
      <c r="AD42" s="66">
        <f>AVERAGE(AC42:AC42)</f>
        <v>3.3422459893047416E-3</v>
      </c>
      <c r="AE42" s="20"/>
      <c r="AG42" s="26"/>
      <c r="AH42" s="41">
        <f>AVERAGE(N42,X42)</f>
        <v>-3.0089156367928398E-3</v>
      </c>
      <c r="AI42" s="66">
        <f>AVERAGE(AH42:AH42)</f>
        <v>-3.0089156367928398E-3</v>
      </c>
      <c r="AJ42" s="20"/>
      <c r="AL42" s="26"/>
      <c r="AM42" s="41">
        <f>IFERROR(SQRT((AH42)^2),"")</f>
        <v>3.0089156367928398E-3</v>
      </c>
      <c r="AN42" s="66">
        <f>AVERAGE(AM42:AM42)</f>
        <v>3.0089156367928398E-3</v>
      </c>
      <c r="AO42" s="20"/>
    </row>
    <row r="43" spans="7:41" x14ac:dyDescent="0.3">
      <c r="H43" s="28"/>
      <c r="M43" s="27"/>
      <c r="N43" s="21"/>
      <c r="O43" s="21"/>
      <c r="P43" s="22"/>
      <c r="R43" s="27"/>
      <c r="S43" s="21"/>
      <c r="T43" s="21"/>
      <c r="U43" s="22"/>
      <c r="W43" s="27"/>
      <c r="X43" s="21"/>
      <c r="Y43" s="21"/>
      <c r="Z43" s="22"/>
      <c r="AB43" s="27"/>
      <c r="AC43" s="21"/>
      <c r="AD43" s="21"/>
      <c r="AE43" s="22"/>
      <c r="AG43" s="27"/>
      <c r="AH43" s="21"/>
      <c r="AI43" s="21"/>
      <c r="AJ43" s="22"/>
      <c r="AL43" s="27"/>
      <c r="AM43" s="21"/>
      <c r="AN43" s="21"/>
      <c r="AO43" s="22"/>
    </row>
    <row r="44" spans="7:41" x14ac:dyDescent="0.3">
      <c r="H44" s="28"/>
    </row>
    <row r="45" spans="7:41" x14ac:dyDescent="0.3">
      <c r="H45" s="28"/>
    </row>
    <row r="46" spans="7:41" x14ac:dyDescent="0.3">
      <c r="H46" s="28"/>
    </row>
    <row r="47" spans="7:41" x14ac:dyDescent="0.3">
      <c r="H47" s="28"/>
    </row>
    <row r="48" spans="7:41" x14ac:dyDescent="0.3">
      <c r="H48" s="28"/>
    </row>
    <row r="49" spans="8:8" x14ac:dyDescent="0.3">
      <c r="H49" s="28"/>
    </row>
    <row r="50" spans="8:8" x14ac:dyDescent="0.3">
      <c r="H50" s="28"/>
    </row>
    <row r="51" spans="8:8" x14ac:dyDescent="0.3">
      <c r="H51" s="28"/>
    </row>
    <row r="52" spans="8:8" x14ac:dyDescent="0.3">
      <c r="H52" s="28"/>
    </row>
    <row r="53" spans="8:8" x14ac:dyDescent="0.3">
      <c r="H53" s="28"/>
    </row>
    <row r="54" spans="8:8" x14ac:dyDescent="0.3">
      <c r="H54" s="28"/>
    </row>
    <row r="55" spans="8:8" x14ac:dyDescent="0.3">
      <c r="H55" s="28"/>
    </row>
    <row r="56" spans="8:8" x14ac:dyDescent="0.3">
      <c r="H56" s="28"/>
    </row>
    <row r="57" spans="8:8" x14ac:dyDescent="0.3">
      <c r="H57" s="28"/>
    </row>
    <row r="58" spans="8:8" x14ac:dyDescent="0.3">
      <c r="H58" s="28"/>
    </row>
    <row r="59" spans="8:8" x14ac:dyDescent="0.3">
      <c r="H59" s="28"/>
    </row>
    <row r="60" spans="8:8" x14ac:dyDescent="0.3">
      <c r="H60" s="28"/>
    </row>
    <row r="61" spans="8:8" x14ac:dyDescent="0.3">
      <c r="H61" s="28"/>
    </row>
    <row r="62" spans="8:8" x14ac:dyDescent="0.3">
      <c r="H62" s="28"/>
    </row>
    <row r="63" spans="8:8" x14ac:dyDescent="0.3">
      <c r="H63" s="28"/>
    </row>
    <row r="64" spans="8:8" x14ac:dyDescent="0.3">
      <c r="H64" s="28"/>
    </row>
    <row r="65" spans="8:8" x14ac:dyDescent="0.3">
      <c r="H65" s="28"/>
    </row>
    <row r="66" spans="8:8" x14ac:dyDescent="0.3">
      <c r="H66" s="28"/>
    </row>
    <row r="67" spans="8:8" x14ac:dyDescent="0.3">
      <c r="H67" s="28"/>
    </row>
    <row r="68" spans="8:8" x14ac:dyDescent="0.3">
      <c r="H68" s="28"/>
    </row>
    <row r="69" spans="8:8" x14ac:dyDescent="0.3">
      <c r="H69" s="28"/>
    </row>
    <row r="70" spans="8:8" x14ac:dyDescent="0.3">
      <c r="H70" s="28"/>
    </row>
    <row r="71" spans="8:8" x14ac:dyDescent="0.3">
      <c r="H71" s="28"/>
    </row>
    <row r="72" spans="8:8" x14ac:dyDescent="0.3">
      <c r="H72" s="28"/>
    </row>
    <row r="73" spans="8:8" x14ac:dyDescent="0.3">
      <c r="H73" s="28"/>
    </row>
    <row r="74" spans="8:8" x14ac:dyDescent="0.3">
      <c r="H74" s="28"/>
    </row>
    <row r="75" spans="8:8" x14ac:dyDescent="0.3">
      <c r="H75" s="28"/>
    </row>
    <row r="76" spans="8:8" x14ac:dyDescent="0.3">
      <c r="H76" s="28"/>
    </row>
    <row r="77" spans="8:8" x14ac:dyDescent="0.3">
      <c r="H77" s="28"/>
    </row>
    <row r="78" spans="8:8" x14ac:dyDescent="0.3">
      <c r="H78" s="28"/>
    </row>
    <row r="79" spans="8:8" x14ac:dyDescent="0.3">
      <c r="H79" s="28"/>
    </row>
    <row r="80" spans="8:8" x14ac:dyDescent="0.3">
      <c r="H80" s="28"/>
    </row>
    <row r="81" spans="8:8" x14ac:dyDescent="0.3">
      <c r="H81" s="28"/>
    </row>
    <row r="82" spans="8:8" x14ac:dyDescent="0.3">
      <c r="H82" s="28"/>
    </row>
    <row r="83" spans="8:8" x14ac:dyDescent="0.3">
      <c r="H83" s="28"/>
    </row>
    <row r="84" spans="8:8" x14ac:dyDescent="0.3">
      <c r="H84" s="28"/>
    </row>
    <row r="85" spans="8:8" x14ac:dyDescent="0.3">
      <c r="H85" s="28"/>
    </row>
    <row r="86" spans="8:8" x14ac:dyDescent="0.3">
      <c r="H86" s="28"/>
    </row>
    <row r="87" spans="8:8" x14ac:dyDescent="0.3">
      <c r="H87" s="28"/>
    </row>
    <row r="88" spans="8:8" x14ac:dyDescent="0.3">
      <c r="H88" s="28"/>
    </row>
    <row r="89" spans="8:8" x14ac:dyDescent="0.3">
      <c r="H89" s="28"/>
    </row>
    <row r="90" spans="8:8" x14ac:dyDescent="0.3">
      <c r="H90" s="28"/>
    </row>
    <row r="91" spans="8:8" x14ac:dyDescent="0.3">
      <c r="H91" s="28"/>
    </row>
    <row r="92" spans="8:8" x14ac:dyDescent="0.3">
      <c r="H92" s="28"/>
    </row>
    <row r="93" spans="8:8" x14ac:dyDescent="0.3">
      <c r="H93" s="28"/>
    </row>
    <row r="94" spans="8:8" x14ac:dyDescent="0.3">
      <c r="H94" s="28"/>
    </row>
    <row r="95" spans="8:8" x14ac:dyDescent="0.3">
      <c r="H95" s="28"/>
    </row>
    <row r="96" spans="8:8" x14ac:dyDescent="0.3">
      <c r="H96" s="28"/>
    </row>
    <row r="97" spans="8:8" x14ac:dyDescent="0.3">
      <c r="H97" s="28"/>
    </row>
    <row r="98" spans="8:8" x14ac:dyDescent="0.3">
      <c r="H98" s="28"/>
    </row>
    <row r="99" spans="8:8" x14ac:dyDescent="0.3">
      <c r="H99" s="28"/>
    </row>
    <row r="100" spans="8:8" x14ac:dyDescent="0.3">
      <c r="H100" s="28"/>
    </row>
    <row r="101" spans="8:8" x14ac:dyDescent="0.3">
      <c r="H101" s="28"/>
    </row>
    <row r="102" spans="8:8" x14ac:dyDescent="0.3">
      <c r="H102" s="28"/>
    </row>
    <row r="103" spans="8:8" x14ac:dyDescent="0.3">
      <c r="H103" s="28"/>
    </row>
    <row r="104" spans="8:8" x14ac:dyDescent="0.3">
      <c r="H104" s="28"/>
    </row>
    <row r="105" spans="8:8" x14ac:dyDescent="0.3">
      <c r="H105" s="28"/>
    </row>
    <row r="106" spans="8:8" x14ac:dyDescent="0.3">
      <c r="H106" s="28"/>
    </row>
    <row r="107" spans="8:8" x14ac:dyDescent="0.3">
      <c r="H107" s="28"/>
    </row>
    <row r="108" spans="8:8" x14ac:dyDescent="0.3">
      <c r="H108" s="28"/>
    </row>
    <row r="109" spans="8:8" x14ac:dyDescent="0.3">
      <c r="H109" s="28"/>
    </row>
    <row r="110" spans="8:8" x14ac:dyDescent="0.3">
      <c r="H110" s="28"/>
    </row>
    <row r="111" spans="8:8" x14ac:dyDescent="0.3">
      <c r="H111" s="28"/>
    </row>
    <row r="112" spans="8:8" x14ac:dyDescent="0.3">
      <c r="H112" s="28"/>
    </row>
    <row r="113" spans="8:8" x14ac:dyDescent="0.3">
      <c r="H113" s="28"/>
    </row>
    <row r="114" spans="8:8" x14ac:dyDescent="0.3">
      <c r="H114" s="28"/>
    </row>
    <row r="115" spans="8:8" x14ac:dyDescent="0.3">
      <c r="H115" s="28"/>
    </row>
    <row r="116" spans="8:8" x14ac:dyDescent="0.3">
      <c r="H116" s="28"/>
    </row>
    <row r="117" spans="8:8" x14ac:dyDescent="0.3">
      <c r="H117" s="28"/>
    </row>
    <row r="118" spans="8:8" x14ac:dyDescent="0.3">
      <c r="H118" s="28"/>
    </row>
    <row r="119" spans="8:8" x14ac:dyDescent="0.3">
      <c r="H119" s="28"/>
    </row>
    <row r="120" spans="8:8" x14ac:dyDescent="0.3">
      <c r="H120" s="28"/>
    </row>
    <row r="121" spans="8:8" x14ac:dyDescent="0.3">
      <c r="H121" s="28"/>
    </row>
    <row r="122" spans="8:8" x14ac:dyDescent="0.3">
      <c r="H122" s="28"/>
    </row>
    <row r="123" spans="8:8" x14ac:dyDescent="0.3">
      <c r="H123" s="28"/>
    </row>
    <row r="124" spans="8:8" x14ac:dyDescent="0.3">
      <c r="H124" s="28"/>
    </row>
    <row r="125" spans="8:8" x14ac:dyDescent="0.3">
      <c r="H125" s="28"/>
    </row>
    <row r="126" spans="8:8" x14ac:dyDescent="0.3">
      <c r="H126" s="28"/>
    </row>
    <row r="127" spans="8:8" x14ac:dyDescent="0.3">
      <c r="H127" s="28"/>
    </row>
    <row r="128" spans="8:8" x14ac:dyDescent="0.3">
      <c r="H128" s="28"/>
    </row>
    <row r="129" spans="8:8" x14ac:dyDescent="0.3">
      <c r="H129" s="28"/>
    </row>
    <row r="130" spans="8:8" x14ac:dyDescent="0.3">
      <c r="H130" s="28"/>
    </row>
    <row r="131" spans="8:8" x14ac:dyDescent="0.3">
      <c r="H131" s="28"/>
    </row>
    <row r="132" spans="8:8" x14ac:dyDescent="0.3">
      <c r="H132" s="28"/>
    </row>
    <row r="133" spans="8:8" x14ac:dyDescent="0.3">
      <c r="H133" s="28"/>
    </row>
    <row r="134" spans="8:8" x14ac:dyDescent="0.3">
      <c r="H134" s="28"/>
    </row>
    <row r="135" spans="8:8" x14ac:dyDescent="0.3">
      <c r="H135" s="28"/>
    </row>
    <row r="136" spans="8:8" x14ac:dyDescent="0.3">
      <c r="H136" s="28"/>
    </row>
    <row r="137" spans="8:8" x14ac:dyDescent="0.3">
      <c r="H137" s="28"/>
    </row>
    <row r="138" spans="8:8" x14ac:dyDescent="0.3">
      <c r="H138" s="28"/>
    </row>
    <row r="139" spans="8:8" x14ac:dyDescent="0.3">
      <c r="H139" s="28"/>
    </row>
    <row r="140" spans="8:8" x14ac:dyDescent="0.3">
      <c r="H140" s="28"/>
    </row>
    <row r="141" spans="8:8" x14ac:dyDescent="0.3">
      <c r="H141" s="28"/>
    </row>
    <row r="142" spans="8:8" x14ac:dyDescent="0.3">
      <c r="H142" s="28"/>
    </row>
    <row r="143" spans="8:8" x14ac:dyDescent="0.3">
      <c r="H143" s="28"/>
    </row>
    <row r="144" spans="8:8" x14ac:dyDescent="0.3">
      <c r="H144" s="28"/>
    </row>
    <row r="145" spans="8:8" x14ac:dyDescent="0.3">
      <c r="H145" s="28"/>
    </row>
    <row r="146" spans="8:8" x14ac:dyDescent="0.3">
      <c r="H146" s="28"/>
    </row>
    <row r="147" spans="8:8" x14ac:dyDescent="0.3">
      <c r="H147" s="28"/>
    </row>
    <row r="148" spans="8:8" x14ac:dyDescent="0.3">
      <c r="H148" s="28"/>
    </row>
    <row r="149" spans="8:8" x14ac:dyDescent="0.3">
      <c r="H149" s="28"/>
    </row>
    <row r="150" spans="8:8" x14ac:dyDescent="0.3">
      <c r="H150" s="28"/>
    </row>
    <row r="151" spans="8:8" x14ac:dyDescent="0.3">
      <c r="H151" s="28"/>
    </row>
    <row r="152" spans="8:8" x14ac:dyDescent="0.3">
      <c r="H152" s="28"/>
    </row>
    <row r="153" spans="8:8" x14ac:dyDescent="0.3">
      <c r="H153" s="28"/>
    </row>
    <row r="154" spans="8:8" x14ac:dyDescent="0.3">
      <c r="H154" s="28"/>
    </row>
    <row r="155" spans="8:8" x14ac:dyDescent="0.3">
      <c r="H155" s="28"/>
    </row>
    <row r="156" spans="8:8" x14ac:dyDescent="0.3">
      <c r="H156" s="28"/>
    </row>
    <row r="157" spans="8:8" x14ac:dyDescent="0.3">
      <c r="H157" s="28"/>
    </row>
    <row r="158" spans="8:8" x14ac:dyDescent="0.3">
      <c r="H158" s="28"/>
    </row>
    <row r="159" spans="8:8" x14ac:dyDescent="0.3">
      <c r="H159" s="28"/>
    </row>
    <row r="160" spans="8:8" x14ac:dyDescent="0.3">
      <c r="H160" s="28"/>
    </row>
  </sheetData>
  <mergeCells count="20">
    <mergeCell ref="C12:D12"/>
    <mergeCell ref="B2:E3"/>
    <mergeCell ref="H3:J3"/>
    <mergeCell ref="N3:O3"/>
    <mergeCell ref="S3:T3"/>
    <mergeCell ref="AH3:AI3"/>
    <mergeCell ref="AM3:AN3"/>
    <mergeCell ref="I4:J4"/>
    <mergeCell ref="C7:D7"/>
    <mergeCell ref="C11:D11"/>
    <mergeCell ref="X3:Y3"/>
    <mergeCell ref="AC3:AD3"/>
    <mergeCell ref="AH40:AI40"/>
    <mergeCell ref="AM40:AN40"/>
    <mergeCell ref="C17:D17"/>
    <mergeCell ref="C22:D22"/>
    <mergeCell ref="N40:O40"/>
    <mergeCell ref="S40:T40"/>
    <mergeCell ref="X40:Y40"/>
    <mergeCell ref="AC40:AD4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Asia Overview</vt:lpstr>
      <vt:lpstr>Europe Overview</vt:lpstr>
      <vt:lpstr>Americas Overview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Marks</dc:creator>
  <cp:lastModifiedBy>User</cp:lastModifiedBy>
  <dcterms:created xsi:type="dcterms:W3CDTF">2020-09-24T09:35:10Z</dcterms:created>
  <dcterms:modified xsi:type="dcterms:W3CDTF">2022-08-31T10:45:14Z</dcterms:modified>
</cp:coreProperties>
</file>